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298369\Desktop\001\"/>
    </mc:Choice>
  </mc:AlternateContent>
  <xr:revisionPtr revIDLastSave="0" documentId="13_ncr:1_{CC93D6CC-1952-45F0-8A6D-5AAA9CC84910}" xr6:coauthVersionLast="47" xr6:coauthVersionMax="47" xr10:uidLastSave="{00000000-0000-0000-0000-000000000000}"/>
  <bookViews>
    <workbookView xWindow="57480" yWindow="-120" windowWidth="29040" windowHeight="15720" tabRatio="828" xr2:uid="{00000000-000D-0000-FFFF-FFFF00000000}"/>
  </bookViews>
  <sheets>
    <sheet name="【参考1】医薬品（治験等）に係る経費算出基準" sheetId="13" r:id="rId1"/>
    <sheet name="【参考2】症例費算出方法について" sheetId="9" r:id="rId2"/>
    <sheet name="【参考3】臨床試験研究費ポイント算出表の解説" sheetId="3" r:id="rId3"/>
    <sheet name="【参考4】治験薬管理経費ポイント算出表の解説" sheetId="10" r:id="rId4"/>
    <sheet name="【付録】臨床試験研究費算定明細書【初回】" sheetId="5" r:id="rId5"/>
    <sheet name="【付録】臨床試験研究費算定明細書【2年度目以降】" sheetId="15" r:id="rId6"/>
    <sheet name="【別紙1】臨床試験研究経費ポイント算出表" sheetId="2" r:id="rId7"/>
    <sheet name="【別紙2】検査・放射線・看護・CRCポイント表" sheetId="4" r:id="rId8"/>
    <sheet name="【別紙3】治験薬管理経費ポイント算出表 " sheetId="14" r:id="rId9"/>
  </sheets>
  <definedNames>
    <definedName name="_xlnm.Print_Area" localSheetId="0">'【参考1】医薬品（治験等）に係る経費算出基準'!$A$1:$C$35</definedName>
    <definedName name="_xlnm.Print_Area" localSheetId="5">【付録】臨床試験研究費算定明細書【2年度目以降】!$A$1:$I$93</definedName>
    <definedName name="_xlnm.Print_Area" localSheetId="4">【付録】臨床試験研究費算定明細書【初回】!$A$1:$I$93</definedName>
    <definedName name="_xlnm.Print_Area" localSheetId="6">【別紙1】臨床試験研究経費ポイント算出表!$A$1:$N$30</definedName>
    <definedName name="_xlnm.Print_Area" localSheetId="7">【別紙2】検査・放射線・看護・CRCポイント表!$A$1:$L$41</definedName>
    <definedName name="_xlnm.Print_Area" localSheetId="8">'【別紙3】治験薬管理経費ポイント算出表 '!$A$1:$H$23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5" l="1"/>
  <c r="H72" i="15"/>
  <c r="H71" i="15"/>
  <c r="H70" i="15"/>
  <c r="H69" i="15"/>
  <c r="H68" i="15"/>
  <c r="H67" i="15"/>
  <c r="H66" i="15"/>
  <c r="I65" i="15"/>
  <c r="H65" i="15"/>
  <c r="I65" i="5"/>
  <c r="H68" i="5"/>
  <c r="H69" i="5"/>
  <c r="H70" i="5"/>
  <c r="H71" i="5"/>
  <c r="C12" i="15"/>
  <c r="J33" i="4"/>
  <c r="J32" i="4"/>
  <c r="P8" i="14"/>
  <c r="P9" i="14"/>
  <c r="P10" i="14"/>
  <c r="P11" i="14"/>
  <c r="P12" i="14"/>
  <c r="P13" i="14"/>
  <c r="P14" i="14"/>
  <c r="P15" i="14"/>
  <c r="P16" i="14"/>
  <c r="P17" i="14"/>
  <c r="P19" i="14"/>
  <c r="H8" i="14"/>
  <c r="C22" i="5"/>
  <c r="K19" i="2"/>
  <c r="K10" i="2"/>
  <c r="C10" i="15" l="1"/>
  <c r="C9" i="15"/>
  <c r="C7" i="15"/>
  <c r="K20" i="2"/>
  <c r="G11" i="15"/>
  <c r="C11" i="15"/>
  <c r="K11" i="5"/>
  <c r="H90" i="15"/>
  <c r="I80" i="15"/>
  <c r="C80" i="15" s="1"/>
  <c r="I79" i="15"/>
  <c r="C79" i="15" s="1"/>
  <c r="I78" i="15"/>
  <c r="C78" i="15" s="1"/>
  <c r="G57" i="15"/>
  <c r="G47" i="15"/>
  <c r="I36" i="15"/>
  <c r="C36" i="15" s="1"/>
  <c r="I34" i="15"/>
  <c r="C34" i="15" s="1"/>
  <c r="I33" i="15"/>
  <c r="C33" i="15" s="1"/>
  <c r="I32" i="15"/>
  <c r="C32" i="15" s="1"/>
  <c r="I31" i="15"/>
  <c r="C31" i="15" s="1"/>
  <c r="I30" i="15"/>
  <c r="C30" i="15" s="1"/>
  <c r="C22" i="15"/>
  <c r="C20" i="15"/>
  <c r="I12" i="15"/>
  <c r="K11" i="15" l="1"/>
  <c r="C81" i="15"/>
  <c r="H82" i="15" s="1"/>
  <c r="C37" i="15"/>
  <c r="C38" i="15" s="1"/>
  <c r="H39" i="15" s="1"/>
  <c r="I91" i="15"/>
  <c r="I92" i="15" s="1"/>
  <c r="G47" i="5"/>
  <c r="I83" i="15" l="1"/>
  <c r="I84" i="15" s="1"/>
  <c r="I40" i="15"/>
  <c r="I41" i="15" s="1"/>
  <c r="G57" i="5"/>
  <c r="H61" i="15" l="1"/>
  <c r="H57" i="15"/>
  <c r="H55" i="15"/>
  <c r="H49" i="15"/>
  <c r="H46" i="15"/>
  <c r="H58" i="15"/>
  <c r="H60" i="15"/>
  <c r="H52" i="15"/>
  <c r="H48" i="15"/>
  <c r="H62" i="15"/>
  <c r="H50" i="15"/>
  <c r="H59" i="15"/>
  <c r="H56" i="15"/>
  <c r="H51" i="15"/>
  <c r="H47" i="15"/>
  <c r="H45" i="15"/>
  <c r="I45" i="15" l="1"/>
  <c r="I55" i="15"/>
  <c r="I12" i="5"/>
  <c r="H90" i="5" l="1"/>
  <c r="I91" i="5" s="1"/>
  <c r="I92" i="5" s="1"/>
  <c r="X6" i="2" l="1"/>
  <c r="K6" i="2" s="1"/>
  <c r="H18" i="14" l="1"/>
  <c r="H9" i="14" l="1"/>
  <c r="H11" i="14"/>
  <c r="H12" i="14"/>
  <c r="H13" i="14"/>
  <c r="H14" i="14"/>
  <c r="H15" i="14"/>
  <c r="H16" i="14"/>
  <c r="H17" i="14"/>
  <c r="H19" i="14"/>
  <c r="AA17" i="14" l="1"/>
  <c r="AA16" i="14"/>
  <c r="AA15" i="14"/>
  <c r="J34" i="4"/>
  <c r="J22" i="4"/>
  <c r="J25" i="4" s="1"/>
  <c r="J21" i="4"/>
  <c r="J10" i="4"/>
  <c r="J9" i="4"/>
  <c r="J12" i="4"/>
  <c r="J11" i="4"/>
  <c r="J8" i="4"/>
  <c r="J7" i="4"/>
  <c r="J6" i="4"/>
  <c r="J14" i="4" l="1"/>
  <c r="J37" i="4"/>
  <c r="J24" i="4"/>
  <c r="J13" i="4"/>
  <c r="AA23" i="14"/>
  <c r="AA19" i="14"/>
  <c r="AA14" i="14"/>
  <c r="AA13" i="14"/>
  <c r="AA12" i="14"/>
  <c r="AA11" i="14"/>
  <c r="AA10" i="14"/>
  <c r="AA9" i="14"/>
  <c r="AA8" i="14"/>
  <c r="L21" i="15" l="1"/>
  <c r="L23" i="15" s="1"/>
  <c r="L21" i="5"/>
  <c r="M21" i="15"/>
  <c r="M23" i="15" s="1"/>
  <c r="M21" i="5"/>
  <c r="N21" i="15"/>
  <c r="N23" i="15" s="1"/>
  <c r="N21" i="5"/>
  <c r="H21" i="14"/>
  <c r="N23" i="5" l="1"/>
  <c r="E33" i="5"/>
  <c r="M23" i="5"/>
  <c r="I80" i="5"/>
  <c r="E32" i="5"/>
  <c r="L23" i="5"/>
  <c r="I79" i="5"/>
  <c r="E31" i="5"/>
  <c r="P21" i="15"/>
  <c r="P23" i="15" s="1"/>
  <c r="P21" i="5"/>
  <c r="X25" i="2"/>
  <c r="K25" i="2" s="1"/>
  <c r="K24" i="2"/>
  <c r="K23" i="2"/>
  <c r="K22" i="2"/>
  <c r="K21" i="2"/>
  <c r="K18" i="2"/>
  <c r="X17" i="2"/>
  <c r="K17" i="2" s="1"/>
  <c r="X16" i="2"/>
  <c r="K16" i="2" s="1"/>
  <c r="X15" i="2"/>
  <c r="K15" i="2" s="1"/>
  <c r="X14" i="2"/>
  <c r="K14" i="2" s="1"/>
  <c r="X13" i="2"/>
  <c r="K13" i="2" s="1"/>
  <c r="X12" i="2"/>
  <c r="K12" i="2" s="1"/>
  <c r="X11" i="2"/>
  <c r="K11" i="2" s="1"/>
  <c r="X9" i="2"/>
  <c r="K9" i="2" s="1"/>
  <c r="X8" i="2"/>
  <c r="K8" i="2" s="1"/>
  <c r="X7" i="2"/>
  <c r="K7" i="2" s="1"/>
  <c r="K28" i="2" l="1"/>
  <c r="P23" i="5"/>
  <c r="C21" i="5" s="1"/>
  <c r="E36" i="5"/>
  <c r="C23" i="15"/>
  <c r="C24" i="15" s="1"/>
  <c r="H25" i="15" s="1"/>
  <c r="I26" i="15" s="1"/>
  <c r="I27" i="15" s="1"/>
  <c r="K26" i="2"/>
  <c r="C80" i="5"/>
  <c r="K21" i="15" l="1"/>
  <c r="K23" i="15" s="1"/>
  <c r="K21" i="5"/>
  <c r="I32" i="5"/>
  <c r="C32" i="5" s="1"/>
  <c r="C79" i="5"/>
  <c r="I31" i="5"/>
  <c r="C31" i="5" s="1"/>
  <c r="I33" i="5"/>
  <c r="C33" i="5" s="1"/>
  <c r="I36" i="5"/>
  <c r="C36" i="5" s="1"/>
  <c r="K23" i="5" l="1"/>
  <c r="O23" i="5" s="1"/>
  <c r="C20" i="5" s="1"/>
  <c r="C24" i="5" s="1"/>
  <c r="I78" i="5"/>
  <c r="C78" i="5" s="1"/>
  <c r="C81" i="5" s="1"/>
  <c r="H82" i="5" s="1"/>
  <c r="I83" i="5" s="1"/>
  <c r="I84" i="5" s="1"/>
  <c r="E34" i="5"/>
  <c r="E30" i="5"/>
  <c r="I30" i="5" s="1"/>
  <c r="C30" i="5" s="1"/>
  <c r="H25" i="5" l="1"/>
  <c r="I26" i="5" s="1"/>
  <c r="I27" i="5" s="1"/>
  <c r="I34" i="5"/>
  <c r="C34" i="5" s="1"/>
  <c r="C37" i="5" l="1"/>
  <c r="C38" i="5" s="1"/>
  <c r="H39" i="5" l="1"/>
  <c r="I40" i="5" s="1"/>
  <c r="I41" i="5" s="1"/>
  <c r="H50" i="5" s="1"/>
  <c r="H60" i="5" l="1"/>
  <c r="H62" i="5"/>
  <c r="H72" i="5"/>
  <c r="H61" i="5"/>
  <c r="H56" i="5"/>
  <c r="H49" i="5"/>
  <c r="H46" i="5"/>
  <c r="H59" i="5"/>
  <c r="H52" i="5"/>
  <c r="H47" i="5"/>
  <c r="H55" i="5"/>
  <c r="H45" i="5"/>
  <c r="H48" i="5"/>
  <c r="H58" i="5"/>
  <c r="H57" i="5"/>
  <c r="H66" i="5"/>
  <c r="H65" i="5"/>
  <c r="H67" i="5"/>
  <c r="H51" i="5"/>
  <c r="I55" i="5" l="1"/>
  <c r="I45" i="5"/>
</calcChain>
</file>

<file path=xl/sharedStrings.xml><?xml version="1.0" encoding="utf-8"?>
<sst xmlns="http://schemas.openxmlformats.org/spreadsheetml/2006/main" count="866" uniqueCount="501">
  <si>
    <t>参考1</t>
    <rPh sb="0" eb="2">
      <t>サンコウ</t>
    </rPh>
    <phoneticPr fontId="5"/>
  </si>
  <si>
    <t>医薬品（治験等）に係る経費算出基準</t>
    <rPh sb="0" eb="3">
      <t>イヤクヒン</t>
    </rPh>
    <rPh sb="4" eb="6">
      <t>チケン</t>
    </rPh>
    <rPh sb="6" eb="7">
      <t>トウ</t>
    </rPh>
    <phoneticPr fontId="3"/>
  </si>
  <si>
    <t>A　＜契約費＞</t>
    <rPh sb="3" eb="5">
      <t>ケイヤク</t>
    </rPh>
    <rPh sb="5" eb="6">
      <t>ヒ</t>
    </rPh>
    <phoneticPr fontId="3"/>
  </si>
  <si>
    <t>初回契約締結時（又は契約変更時）に請求する。</t>
    <rPh sb="0" eb="2">
      <t>ショカイ</t>
    </rPh>
    <rPh sb="2" eb="4">
      <t>ケイヤク</t>
    </rPh>
    <rPh sb="4" eb="6">
      <t>テイケツ</t>
    </rPh>
    <rPh sb="6" eb="7">
      <t>ジ</t>
    </rPh>
    <rPh sb="17" eb="19">
      <t>セイキュウ</t>
    </rPh>
    <phoneticPr fontId="3"/>
  </si>
  <si>
    <t>A1</t>
    <phoneticPr fontId="5"/>
  </si>
  <si>
    <t>IRB審査等経費</t>
    <rPh sb="3" eb="5">
      <t>シンサ</t>
    </rPh>
    <rPh sb="5" eb="6">
      <t>トウ</t>
    </rPh>
    <rPh sb="6" eb="8">
      <t>ケイヒ</t>
    </rPh>
    <phoneticPr fontId="3"/>
  </si>
  <si>
    <t xml:space="preserve">治験の遂行に必要な協力者（専門的・技術的知識の提供者、部外者の治験審査委員等）に対して支払う経費であり、契約締結時に請求する。
審査費用は、
・初回：200,000円
・2年度目以降：100,000円/年度　×　契約年数　（※契約期間に1年未満の端数がある場合は1年とする。）
</t>
  </si>
  <si>
    <t>A2</t>
    <phoneticPr fontId="5"/>
  </si>
  <si>
    <t>事前準備費用</t>
    <rPh sb="0" eb="2">
      <t>ジゼン</t>
    </rPh>
    <rPh sb="2" eb="4">
      <t>ジュンビ</t>
    </rPh>
    <rPh sb="4" eb="6">
      <t>ヒヨウ</t>
    </rPh>
    <phoneticPr fontId="3"/>
  </si>
  <si>
    <t xml:space="preserve">治験を新たに実施する際の治験責任医師、院内CRC、事務局準備費用とする。
算定基準：　初回のみ、300,000円
</t>
    <rPh sb="3" eb="4">
      <t>アラ</t>
    </rPh>
    <rPh sb="37" eb="39">
      <t>サンテイ</t>
    </rPh>
    <rPh sb="39" eb="41">
      <t>キジュン</t>
    </rPh>
    <rPh sb="43" eb="45">
      <t>ショカイ</t>
    </rPh>
    <rPh sb="51" eb="56">
      <t>０００エン</t>
    </rPh>
    <phoneticPr fontId="3"/>
  </si>
  <si>
    <t>A3</t>
    <phoneticPr fontId="5"/>
  </si>
  <si>
    <t>人件費</t>
    <rPh sb="0" eb="3">
      <t>ジンケンヒ</t>
    </rPh>
    <phoneticPr fontId="3"/>
  </si>
  <si>
    <t xml:space="preserve">治験を実施する際の人件費
算定基準：　臨床試験研究経費ポイント×4,000円＋検査管理費ポイント×1,000円＋放射線管理費ポイント＋1,000円＋看護・CRC管理費ポイント×1,000円
</t>
    <rPh sb="0" eb="2">
      <t>チケン</t>
    </rPh>
    <rPh sb="3" eb="5">
      <t>ジッシ</t>
    </rPh>
    <rPh sb="7" eb="8">
      <t>サイ</t>
    </rPh>
    <rPh sb="9" eb="12">
      <t>ジンケンヒ</t>
    </rPh>
    <rPh sb="13" eb="15">
      <t>サンテイ</t>
    </rPh>
    <rPh sb="15" eb="17">
      <t>キジュン</t>
    </rPh>
    <phoneticPr fontId="5"/>
  </si>
  <si>
    <t>A4</t>
    <phoneticPr fontId="5"/>
  </si>
  <si>
    <t>治験薬管理費用</t>
    <rPh sb="0" eb="2">
      <t>チケン</t>
    </rPh>
    <rPh sb="2" eb="3">
      <t>ヤク</t>
    </rPh>
    <rPh sb="3" eb="5">
      <t>カンリ</t>
    </rPh>
    <rPh sb="5" eb="7">
      <t>ヒヨウ</t>
    </rPh>
    <phoneticPr fontId="5"/>
  </si>
  <si>
    <t xml:space="preserve">治験に関連する治験薬の保存、管理等に要する費用。
治験薬管理経費ポイント算出表から1症例あたりの治験薬管理費用を、契約時の治験薬管理費用として算出する。
</t>
    <rPh sb="0" eb="2">
      <t>チケン</t>
    </rPh>
    <rPh sb="3" eb="5">
      <t>カンレン</t>
    </rPh>
    <rPh sb="7" eb="9">
      <t>チケン</t>
    </rPh>
    <rPh sb="9" eb="10">
      <t>クスリ</t>
    </rPh>
    <rPh sb="11" eb="13">
      <t>ホゾン</t>
    </rPh>
    <rPh sb="14" eb="16">
      <t>カンリ</t>
    </rPh>
    <rPh sb="16" eb="17">
      <t>トウ</t>
    </rPh>
    <rPh sb="18" eb="19">
      <t>ヨウ</t>
    </rPh>
    <rPh sb="21" eb="23">
      <t>ヒヨウ</t>
    </rPh>
    <rPh sb="25" eb="27">
      <t>チケン</t>
    </rPh>
    <rPh sb="27" eb="28">
      <t>クスリ</t>
    </rPh>
    <rPh sb="28" eb="30">
      <t>カンリ</t>
    </rPh>
    <rPh sb="30" eb="32">
      <t>ケイヒ</t>
    </rPh>
    <rPh sb="36" eb="38">
      <t>サンシュツ</t>
    </rPh>
    <rPh sb="38" eb="39">
      <t>ヒョウ</t>
    </rPh>
    <rPh sb="42" eb="44">
      <t>ショウレイ</t>
    </rPh>
    <rPh sb="48" eb="50">
      <t>チケン</t>
    </rPh>
    <rPh sb="50" eb="51">
      <t>クスリ</t>
    </rPh>
    <rPh sb="51" eb="53">
      <t>カンリ</t>
    </rPh>
    <rPh sb="53" eb="55">
      <t>ヒヨウ</t>
    </rPh>
    <rPh sb="57" eb="59">
      <t>ケイヤク</t>
    </rPh>
    <rPh sb="59" eb="60">
      <t>ジ</t>
    </rPh>
    <rPh sb="61" eb="64">
      <t>チケンヤク</t>
    </rPh>
    <rPh sb="64" eb="66">
      <t>カンリ</t>
    </rPh>
    <rPh sb="66" eb="68">
      <t>ヒヨウ</t>
    </rPh>
    <rPh sb="71" eb="73">
      <t>サンシュツ</t>
    </rPh>
    <phoneticPr fontId="3"/>
  </si>
  <si>
    <t>A5</t>
    <phoneticPr fontId="5"/>
  </si>
  <si>
    <t>治験記録の保存に関する経費</t>
    <phoneticPr fontId="5"/>
  </si>
  <si>
    <t xml:space="preserve">治験に関する各種の記録及び生データ類について、治験依頼者が諸外国の規制などからGCP省令第41条第2項で定められた期間以上の長期保存を必要とした場合、その保存費用として1年間あたり10,000円を請求する。
算出基準：　必要保存年数×10,000 円
※15 年保管であれば15万円，25年保管であれば25万円とする。また、当センター以外で保管をする場合は不要
</t>
    <rPh sb="105" eb="107">
      <t>サンシュツ</t>
    </rPh>
    <rPh sb="107" eb="109">
      <t>キジュン</t>
    </rPh>
    <rPh sb="163" eb="164">
      <t>トウ</t>
    </rPh>
    <rPh sb="168" eb="170">
      <t>イガイ</t>
    </rPh>
    <rPh sb="171" eb="173">
      <t>ホカン</t>
    </rPh>
    <rPh sb="176" eb="178">
      <t>バアイ</t>
    </rPh>
    <rPh sb="179" eb="181">
      <t>フヨウ</t>
    </rPh>
    <phoneticPr fontId="5"/>
  </si>
  <si>
    <t>A6</t>
    <phoneticPr fontId="5"/>
  </si>
  <si>
    <t>事務費</t>
    <rPh sb="0" eb="2">
      <t>ジム</t>
    </rPh>
    <rPh sb="2" eb="3">
      <t>ヒ</t>
    </rPh>
    <phoneticPr fontId="5"/>
  </si>
  <si>
    <t xml:space="preserve">治験に必要な光熱水料、消耗品費、印刷製本費、通信運搬費、治験審査委員会の事務処理に必要な経費、治験の進行の管理等に必要な経費
算出基準：　上記経費(A1～A5)の10％
</t>
    <phoneticPr fontId="3"/>
  </si>
  <si>
    <t>A7</t>
    <phoneticPr fontId="5"/>
  </si>
  <si>
    <t>管理費</t>
    <rPh sb="0" eb="3">
      <t>カンリヒ</t>
    </rPh>
    <phoneticPr fontId="5"/>
  </si>
  <si>
    <r>
      <t>技術料、機械損料、建物使用料、その他
算出基準：　上記経費（A1～</t>
    </r>
    <r>
      <rPr>
        <b/>
        <sz val="11"/>
        <rFont val="ＭＳ Ｐ明朝"/>
        <family val="1"/>
        <charset val="128"/>
      </rPr>
      <t>A6</t>
    </r>
    <r>
      <rPr>
        <sz val="11"/>
        <rFont val="ＭＳ Ｐ明朝"/>
        <family val="1"/>
        <charset val="128"/>
      </rPr>
      <t xml:space="preserve">）の30％
</t>
    </r>
    <rPh sb="17" eb="18">
      <t>タ</t>
    </rPh>
    <phoneticPr fontId="3"/>
  </si>
  <si>
    <t>B　＜症例実施費＞（1症例当たりの費用）</t>
    <rPh sb="3" eb="5">
      <t>ショウレイ</t>
    </rPh>
    <rPh sb="5" eb="7">
      <t>ジッシ</t>
    </rPh>
    <rPh sb="7" eb="8">
      <t>ヒ</t>
    </rPh>
    <rPh sb="11" eb="13">
      <t>ショウレイ</t>
    </rPh>
    <rPh sb="13" eb="14">
      <t>ア</t>
    </rPh>
    <rPh sb="17" eb="19">
      <t>ヒヨウ</t>
    </rPh>
    <phoneticPr fontId="3"/>
  </si>
  <si>
    <t>被験者の進捗度に応じて四半期ごとに請求する。</t>
    <rPh sb="0" eb="3">
      <t>ヒケンシャ</t>
    </rPh>
    <rPh sb="11" eb="12">
      <t>４</t>
    </rPh>
    <rPh sb="12" eb="14">
      <t>ハンキ</t>
    </rPh>
    <phoneticPr fontId="5"/>
  </si>
  <si>
    <t>B1</t>
    <phoneticPr fontId="5"/>
  </si>
  <si>
    <t>臨床試験研究費</t>
    <rPh sb="0" eb="2">
      <t>リンショウ</t>
    </rPh>
    <rPh sb="2" eb="4">
      <t>シケン</t>
    </rPh>
    <rPh sb="4" eb="6">
      <t>ケンキュウ</t>
    </rPh>
    <phoneticPr fontId="3"/>
  </si>
  <si>
    <t xml:space="preserve">治験（治験実施計画作成に関する研究は除く）に関連して必要となる類例薬品の研究、対象疾病の研究、施設間の研究協議、補充的な非臨床的研究、講演、文書等作成、関連学会への参加経費（参加費、旅費等）、モニタリング（治験計画書の範囲内）に要する経費等の研究費。
算出基準：　臨床試験研究経費ポイント算出表の臨床試験研究経費ポイント数×6,000円
（※製造販売後臨床試験については、臨床試験研究経費ポイント算出表のポイント×0.8×6,000円とする）
</t>
    <rPh sb="3" eb="5">
      <t>チケン</t>
    </rPh>
    <rPh sb="5" eb="7">
      <t>ジッシ</t>
    </rPh>
    <rPh sb="39" eb="41">
      <t>タイショウ</t>
    </rPh>
    <rPh sb="41" eb="43">
      <t>シッペイ</t>
    </rPh>
    <rPh sb="44" eb="46">
      <t>ケンキュウ</t>
    </rPh>
    <rPh sb="47" eb="49">
      <t>シセツ</t>
    </rPh>
    <rPh sb="76" eb="78">
      <t>カンレン</t>
    </rPh>
    <rPh sb="78" eb="80">
      <t>ガッカイ</t>
    </rPh>
    <rPh sb="87" eb="90">
      <t>サンカヒ</t>
    </rPh>
    <rPh sb="91" eb="93">
      <t>リョヒ</t>
    </rPh>
    <rPh sb="93" eb="94">
      <t>トウ</t>
    </rPh>
    <rPh sb="103" eb="105">
      <t>チケン</t>
    </rPh>
    <rPh sb="105" eb="108">
      <t>ケイカクショ</t>
    </rPh>
    <rPh sb="109" eb="112">
      <t>ハンイナイ</t>
    </rPh>
    <rPh sb="114" eb="115">
      <t>ヨウ</t>
    </rPh>
    <rPh sb="117" eb="119">
      <t>ケイヒ</t>
    </rPh>
    <rPh sb="119" eb="120">
      <t>トウ</t>
    </rPh>
    <rPh sb="121" eb="124">
      <t>ケンキュウヒ</t>
    </rPh>
    <phoneticPr fontId="3"/>
  </si>
  <si>
    <t>B2</t>
    <phoneticPr fontId="5"/>
  </si>
  <si>
    <t>検査管理費ポイント</t>
    <rPh sb="0" eb="2">
      <t>ケンサ</t>
    </rPh>
    <rPh sb="2" eb="5">
      <t>カンリヒ</t>
    </rPh>
    <phoneticPr fontId="3"/>
  </si>
  <si>
    <t>臨床検査の実施、検体の作成、保存、提供に要する費用
算出基準：　検査管理費ポイント数×1,000円　
　　　　　　　　　　　　　　　　　　　　　　　　　　　　　　　　　　　　　　　　　　　　　　</t>
    <rPh sb="0" eb="2">
      <t>リンショウ</t>
    </rPh>
    <rPh sb="2" eb="4">
      <t>ケンサ</t>
    </rPh>
    <rPh sb="5" eb="7">
      <t>ジッシ</t>
    </rPh>
    <rPh sb="8" eb="10">
      <t>ケンタイ</t>
    </rPh>
    <rPh sb="11" eb="13">
      <t>サクセイ</t>
    </rPh>
    <rPh sb="14" eb="16">
      <t>ホゾン</t>
    </rPh>
    <rPh sb="17" eb="19">
      <t>テイキョウ</t>
    </rPh>
    <rPh sb="20" eb="21">
      <t>ヨウ</t>
    </rPh>
    <rPh sb="23" eb="25">
      <t>ヒヨウ</t>
    </rPh>
    <rPh sb="26" eb="28">
      <t>サンシュツ</t>
    </rPh>
    <rPh sb="28" eb="30">
      <t>キジュン</t>
    </rPh>
    <rPh sb="48" eb="49">
      <t>エン</t>
    </rPh>
    <phoneticPr fontId="5"/>
  </si>
  <si>
    <t>B3</t>
    <phoneticPr fontId="5"/>
  </si>
  <si>
    <t>放射線管理費ポイント</t>
    <rPh sb="0" eb="2">
      <t>ホウシャ</t>
    </rPh>
    <rPh sb="2" eb="3">
      <t>セン</t>
    </rPh>
    <rPh sb="3" eb="5">
      <t>カンリ</t>
    </rPh>
    <rPh sb="5" eb="6">
      <t>ヒ</t>
    </rPh>
    <phoneticPr fontId="3"/>
  </si>
  <si>
    <t xml:space="preserve">画像撮影の実施に要する費用
算出基準：　放射線管理費ポイント数×1,000円　
</t>
    <rPh sb="0" eb="2">
      <t>ガゾウ</t>
    </rPh>
    <rPh sb="2" eb="4">
      <t>サツエイ</t>
    </rPh>
    <rPh sb="5" eb="7">
      <t>ジッシ</t>
    </rPh>
    <rPh sb="8" eb="9">
      <t>ヨウ</t>
    </rPh>
    <rPh sb="11" eb="13">
      <t>ヒヨウ</t>
    </rPh>
    <rPh sb="14" eb="16">
      <t>サンシュツ</t>
    </rPh>
    <rPh sb="16" eb="18">
      <t>キジュン</t>
    </rPh>
    <rPh sb="37" eb="38">
      <t>エン</t>
    </rPh>
    <phoneticPr fontId="5"/>
  </si>
  <si>
    <t>B4</t>
    <phoneticPr fontId="5"/>
  </si>
  <si>
    <t>看護・CRC管理費ポイント</t>
    <rPh sb="0" eb="2">
      <t>カンゴ</t>
    </rPh>
    <rPh sb="6" eb="9">
      <t>カンリヒ</t>
    </rPh>
    <phoneticPr fontId="3"/>
  </si>
  <si>
    <t>静注製剤の投与、入院時の看護管理、入院時の検体採取に要する費用
算出基準：　看護・CRC管理費ポイント数×1,000円
　　　　　　　　　　　　　　　　　　　　　　　　　　　　　　　　　　　　　　　　　　　　　</t>
    <rPh sb="32" eb="34">
      <t>サンシュツ</t>
    </rPh>
    <rPh sb="34" eb="36">
      <t>キジュン</t>
    </rPh>
    <rPh sb="58" eb="59">
      <t>エン</t>
    </rPh>
    <phoneticPr fontId="5"/>
  </si>
  <si>
    <t>B5</t>
    <phoneticPr fontId="5"/>
  </si>
  <si>
    <t>人件費</t>
    <rPh sb="0" eb="2">
      <t>ジンケン</t>
    </rPh>
    <rPh sb="2" eb="3">
      <t>ヒ</t>
    </rPh>
    <phoneticPr fontId="3"/>
  </si>
  <si>
    <t xml:space="preserve">治験に従事する職員に係る費用　
算出基準：　（臨床試験研究経費ポイント数＋検査管理費ポイント数＋放射線管理費ポイント数＋看護・CRC管理費ポイント数）×4,100円
※SMO利用の場合、1ポイント2,000円とする。
</t>
    <rPh sb="0" eb="2">
      <t>チケン</t>
    </rPh>
    <rPh sb="3" eb="5">
      <t>ジュウジ</t>
    </rPh>
    <rPh sb="7" eb="9">
      <t>ショクイン</t>
    </rPh>
    <rPh sb="10" eb="11">
      <t>カカワ</t>
    </rPh>
    <rPh sb="12" eb="14">
      <t>ヒヨウ</t>
    </rPh>
    <rPh sb="16" eb="18">
      <t>サンシュツ</t>
    </rPh>
    <rPh sb="18" eb="20">
      <t>キジュン</t>
    </rPh>
    <rPh sb="35" eb="36">
      <t>スウ</t>
    </rPh>
    <rPh sb="46" eb="47">
      <t>スウ</t>
    </rPh>
    <rPh sb="58" eb="59">
      <t>スウ</t>
    </rPh>
    <rPh sb="73" eb="74">
      <t>スウ</t>
    </rPh>
    <rPh sb="81" eb="82">
      <t>エン</t>
    </rPh>
    <rPh sb="87" eb="89">
      <t>リヨウ</t>
    </rPh>
    <rPh sb="90" eb="92">
      <t>バアイ</t>
    </rPh>
    <rPh sb="103" eb="104">
      <t>エン</t>
    </rPh>
    <phoneticPr fontId="5"/>
  </si>
  <si>
    <t>B6</t>
    <phoneticPr fontId="5"/>
  </si>
  <si>
    <t>治験薬管理費</t>
    <rPh sb="0" eb="3">
      <t>チケンヤク</t>
    </rPh>
    <rPh sb="3" eb="5">
      <t>カンリ</t>
    </rPh>
    <phoneticPr fontId="3"/>
  </si>
  <si>
    <t xml:space="preserve">治験に関連する治験薬の保存、管理等に要する費用
治験薬管理経費ポイント算出表から1症例あたりの治験薬管理費用を算出します。
</t>
    <rPh sb="0" eb="2">
      <t>チケン</t>
    </rPh>
    <rPh sb="3" eb="5">
      <t>カンレン</t>
    </rPh>
    <rPh sb="7" eb="9">
      <t>チケン</t>
    </rPh>
    <rPh sb="9" eb="10">
      <t>クスリ</t>
    </rPh>
    <rPh sb="11" eb="13">
      <t>ホゾン</t>
    </rPh>
    <rPh sb="14" eb="16">
      <t>カンリ</t>
    </rPh>
    <rPh sb="16" eb="17">
      <t>トウ</t>
    </rPh>
    <rPh sb="18" eb="19">
      <t>ヨウ</t>
    </rPh>
    <rPh sb="21" eb="23">
      <t>ヒヨウ</t>
    </rPh>
    <rPh sb="24" eb="26">
      <t>チケン</t>
    </rPh>
    <rPh sb="26" eb="27">
      <t>クスリ</t>
    </rPh>
    <rPh sb="27" eb="29">
      <t>カンリ</t>
    </rPh>
    <rPh sb="29" eb="31">
      <t>ケイヒ</t>
    </rPh>
    <rPh sb="35" eb="37">
      <t>サンシュツ</t>
    </rPh>
    <rPh sb="37" eb="38">
      <t>ヒョウ</t>
    </rPh>
    <rPh sb="41" eb="43">
      <t>ショウレイ</t>
    </rPh>
    <rPh sb="47" eb="49">
      <t>チケン</t>
    </rPh>
    <rPh sb="49" eb="50">
      <t>クスリ</t>
    </rPh>
    <rPh sb="50" eb="52">
      <t>カンリ</t>
    </rPh>
    <rPh sb="52" eb="54">
      <t>ヒヨウ</t>
    </rPh>
    <rPh sb="55" eb="57">
      <t>サンシュツ</t>
    </rPh>
    <phoneticPr fontId="3"/>
  </si>
  <si>
    <t>B7</t>
    <phoneticPr fontId="5"/>
  </si>
  <si>
    <t>事務費</t>
    <rPh sb="0" eb="3">
      <t>ジムヒ</t>
    </rPh>
    <phoneticPr fontId="3"/>
  </si>
  <si>
    <t xml:space="preserve">治験に必要な光熱水料、消耗品費、印刷製本費、通信運搬費、治験審査委員会の事務処理に必要な経費、治験の進行の管理等に必要な経費
算出基準：　上記経費(B1～B6)の10％
</t>
    <phoneticPr fontId="5"/>
  </si>
  <si>
    <t>B8</t>
    <phoneticPr fontId="5"/>
  </si>
  <si>
    <r>
      <t>技術料、機械損料、建物使用料、その他
算出基準：　上記経費（B1～</t>
    </r>
    <r>
      <rPr>
        <b/>
        <sz val="11"/>
        <rFont val="ＭＳ Ｐ明朝"/>
        <family val="1"/>
        <charset val="128"/>
      </rPr>
      <t>B7</t>
    </r>
    <r>
      <rPr>
        <sz val="11"/>
        <rFont val="ＭＳ Ｐ明朝"/>
        <family val="1"/>
        <charset val="128"/>
      </rPr>
      <t xml:space="preserve">）の30％
</t>
    </r>
    <phoneticPr fontId="5"/>
  </si>
  <si>
    <t>C　＜脱落症例経費＞（1症例あたりの費用）</t>
    <rPh sb="3" eb="5">
      <t>ダツラク</t>
    </rPh>
    <rPh sb="5" eb="7">
      <t>ショウレイ</t>
    </rPh>
    <rPh sb="7" eb="9">
      <t>ケイヒ</t>
    </rPh>
    <rPh sb="12" eb="14">
      <t>ショウレイ</t>
    </rPh>
    <rPh sb="18" eb="20">
      <t>ヒヨウ</t>
    </rPh>
    <phoneticPr fontId="3"/>
  </si>
  <si>
    <t>四半期ごとに請求する。</t>
    <rPh sb="0" eb="3">
      <t>シハンキ</t>
    </rPh>
    <rPh sb="6" eb="8">
      <t>セイキュウ</t>
    </rPh>
    <phoneticPr fontId="5"/>
  </si>
  <si>
    <t>C1</t>
    <phoneticPr fontId="5"/>
  </si>
  <si>
    <t>脱落症例研究費</t>
    <rPh sb="0" eb="2">
      <t>ダツラク</t>
    </rPh>
    <rPh sb="2" eb="4">
      <t>ショウレイ</t>
    </rPh>
    <rPh sb="4" eb="7">
      <t>ケンキュウヒ</t>
    </rPh>
    <phoneticPr fontId="3"/>
  </si>
  <si>
    <t xml:space="preserve">同意取得後、治験薬投与に至らなかった症例
※プレスクリーニング脱落は、一律50,000円（税抜）とする。
算出基準：　臨床試験研究経費ポイント算出表（要素：H、I、J、L、M、N）のポイント×6,000円
（※製造販売後臨床試験については、臨床試験研究経費ポイント算出表（要素：H、I、J、L、M、N）のポイント×0.8×6,000円とする）
</t>
    <rPh sb="0" eb="2">
      <t>ドウイ</t>
    </rPh>
    <rPh sb="2" eb="5">
      <t>シュトクゴ</t>
    </rPh>
    <rPh sb="6" eb="9">
      <t>チケンヤク</t>
    </rPh>
    <rPh sb="9" eb="11">
      <t>トウヨ</t>
    </rPh>
    <rPh sb="12" eb="13">
      <t>イタ</t>
    </rPh>
    <rPh sb="18" eb="20">
      <t>ショウレイ</t>
    </rPh>
    <rPh sb="31" eb="33">
      <t>ダツラク</t>
    </rPh>
    <rPh sb="35" eb="37">
      <t>イチリツ</t>
    </rPh>
    <rPh sb="43" eb="44">
      <t>エン</t>
    </rPh>
    <rPh sb="45" eb="46">
      <t>ゼイ</t>
    </rPh>
    <rPh sb="46" eb="47">
      <t>ヌ</t>
    </rPh>
    <phoneticPr fontId="3"/>
  </si>
  <si>
    <t>C2</t>
    <phoneticPr fontId="5"/>
  </si>
  <si>
    <t>検査管理費</t>
    <rPh sb="0" eb="2">
      <t>ケンサ</t>
    </rPh>
    <rPh sb="2" eb="5">
      <t>カンリヒ</t>
    </rPh>
    <phoneticPr fontId="3"/>
  </si>
  <si>
    <t xml:space="preserve">臨床検査の実施、検体の作成、保存、提供に要する費用
算出基準：　ポイント数（スクリーニング実施に要するポイント数）×0.8×1,000円
</t>
    <rPh sb="0" eb="2">
      <t>リンショウ</t>
    </rPh>
    <rPh sb="2" eb="4">
      <t>ケンサ</t>
    </rPh>
    <rPh sb="5" eb="7">
      <t>ジッシ</t>
    </rPh>
    <rPh sb="8" eb="10">
      <t>ケンタイ</t>
    </rPh>
    <rPh sb="11" eb="13">
      <t>サクセイ</t>
    </rPh>
    <rPh sb="14" eb="16">
      <t>ホゾン</t>
    </rPh>
    <rPh sb="17" eb="19">
      <t>テイキョウ</t>
    </rPh>
    <rPh sb="20" eb="21">
      <t>ヨウ</t>
    </rPh>
    <rPh sb="23" eb="25">
      <t>ヒヨウ</t>
    </rPh>
    <rPh sb="26" eb="28">
      <t>サンシュツ</t>
    </rPh>
    <rPh sb="28" eb="30">
      <t>キジュン</t>
    </rPh>
    <rPh sb="36" eb="37">
      <t>スウ</t>
    </rPh>
    <rPh sb="45" eb="47">
      <t>ジッシ</t>
    </rPh>
    <rPh sb="48" eb="49">
      <t>ヨウ</t>
    </rPh>
    <rPh sb="55" eb="56">
      <t>スウ</t>
    </rPh>
    <rPh sb="67" eb="68">
      <t>エン</t>
    </rPh>
    <phoneticPr fontId="5"/>
  </si>
  <si>
    <t>C3</t>
    <phoneticPr fontId="5"/>
  </si>
  <si>
    <t>放射線管理費</t>
    <rPh sb="0" eb="2">
      <t>ホウシャ</t>
    </rPh>
    <rPh sb="2" eb="3">
      <t>セン</t>
    </rPh>
    <rPh sb="3" eb="6">
      <t>カンリヒ</t>
    </rPh>
    <phoneticPr fontId="3"/>
  </si>
  <si>
    <t xml:space="preserve">画像撮影の実施に要する費用
算出基準：　ポイント数（スクリーニング実施に要するポイント数）×0.8×1,000円
</t>
    <rPh sb="0" eb="2">
      <t>ガゾウ</t>
    </rPh>
    <rPh sb="2" eb="4">
      <t>サツエイ</t>
    </rPh>
    <rPh sb="5" eb="7">
      <t>ジッシ</t>
    </rPh>
    <rPh sb="8" eb="9">
      <t>ヨウ</t>
    </rPh>
    <rPh sb="11" eb="13">
      <t>ヒヨウ</t>
    </rPh>
    <rPh sb="14" eb="16">
      <t>サンシュツ</t>
    </rPh>
    <rPh sb="16" eb="18">
      <t>キジュン</t>
    </rPh>
    <rPh sb="24" eb="25">
      <t>スウ</t>
    </rPh>
    <rPh sb="33" eb="35">
      <t>ジッシ</t>
    </rPh>
    <rPh sb="36" eb="37">
      <t>ヨウ</t>
    </rPh>
    <rPh sb="43" eb="44">
      <t>スウ</t>
    </rPh>
    <rPh sb="55" eb="56">
      <t>エン</t>
    </rPh>
    <phoneticPr fontId="5"/>
  </si>
  <si>
    <t>C4</t>
    <phoneticPr fontId="5"/>
  </si>
  <si>
    <t>施設管理費</t>
    <rPh sb="0" eb="2">
      <t>シセツ</t>
    </rPh>
    <rPh sb="2" eb="5">
      <t>カンリヒ</t>
    </rPh>
    <phoneticPr fontId="3"/>
  </si>
  <si>
    <t xml:space="preserve">技術料、機械損料、建物使用料、その他
算出基準：　上記経費（C1～C3）の30％
</t>
    <phoneticPr fontId="5"/>
  </si>
  <si>
    <t>D　＜生存調査費用＞　（規定の被験者対応が終了した後の治験実施計画書で規定された生存調査にかかる費用）</t>
    <rPh sb="3" eb="5">
      <t>セイゾン</t>
    </rPh>
    <rPh sb="5" eb="7">
      <t>チョウサ</t>
    </rPh>
    <rPh sb="7" eb="9">
      <t>ヒヨウ</t>
    </rPh>
    <rPh sb="12" eb="14">
      <t>キテイ</t>
    </rPh>
    <rPh sb="15" eb="18">
      <t>ヒケンシャ</t>
    </rPh>
    <rPh sb="18" eb="20">
      <t>タイオウ</t>
    </rPh>
    <rPh sb="21" eb="23">
      <t>シュウリョウ</t>
    </rPh>
    <rPh sb="25" eb="26">
      <t>アト</t>
    </rPh>
    <rPh sb="27" eb="29">
      <t>チケン</t>
    </rPh>
    <rPh sb="29" eb="31">
      <t>ジッシ</t>
    </rPh>
    <rPh sb="31" eb="34">
      <t>ケイカクショ</t>
    </rPh>
    <rPh sb="35" eb="37">
      <t>キテイ</t>
    </rPh>
    <rPh sb="40" eb="42">
      <t>セイゾン</t>
    </rPh>
    <rPh sb="42" eb="44">
      <t>チョウサ</t>
    </rPh>
    <rPh sb="48" eb="50">
      <t>ヒヨウ</t>
    </rPh>
    <phoneticPr fontId="3"/>
  </si>
  <si>
    <t>D1</t>
    <phoneticPr fontId="5"/>
  </si>
  <si>
    <t>生存調査</t>
    <rPh sb="0" eb="2">
      <t>セイゾン</t>
    </rPh>
    <rPh sb="2" eb="4">
      <t>チョウサ</t>
    </rPh>
    <phoneticPr fontId="3"/>
  </si>
  <si>
    <t xml:space="preserve">契約期間内において、治験薬投与終了後、追跡調査に要する経費等の研究費
本契約終了後に追跡調査（生存調査）を実施する場合には、新たに1年ごとの契約を締結する。
・電話で被験者への連絡を行う業務が必要な場合　10,000円／回
・電子カルテ等の診療録調査のみの場合　　　　　　　5,000円／回
</t>
    <rPh sb="0" eb="2">
      <t>ケイヤク</t>
    </rPh>
    <rPh sb="2" eb="5">
      <t>キカンナイ</t>
    </rPh>
    <rPh sb="10" eb="13">
      <t>チケンヤク</t>
    </rPh>
    <rPh sb="13" eb="15">
      <t>トウヨ</t>
    </rPh>
    <rPh sb="15" eb="18">
      <t>シュウリョウゴ</t>
    </rPh>
    <rPh sb="19" eb="21">
      <t>ツイセキ</t>
    </rPh>
    <rPh sb="21" eb="23">
      <t>チョウサ</t>
    </rPh>
    <rPh sb="24" eb="25">
      <t>ヨウ</t>
    </rPh>
    <rPh sb="27" eb="29">
      <t>ケイヒ</t>
    </rPh>
    <rPh sb="29" eb="30">
      <t>トウ</t>
    </rPh>
    <rPh sb="31" eb="34">
      <t>ケンキュウヒ</t>
    </rPh>
    <phoneticPr fontId="3"/>
  </si>
  <si>
    <t>D2</t>
    <phoneticPr fontId="5"/>
  </si>
  <si>
    <t>管理費</t>
    <rPh sb="0" eb="3">
      <t>カンリヒ</t>
    </rPh>
    <phoneticPr fontId="3"/>
  </si>
  <si>
    <t xml:space="preserve">算出基準：　上記経費　D1の30％
</t>
    <phoneticPr fontId="3"/>
  </si>
  <si>
    <t>参考2</t>
    <rPh sb="0" eb="2">
      <t>サンコウ</t>
    </rPh>
    <phoneticPr fontId="5"/>
  </si>
  <si>
    <t>症例費（治験薬投与期間）に関する1症例あたりの算出方法について</t>
    <rPh sb="0" eb="2">
      <t>ショウレイ</t>
    </rPh>
    <rPh sb="2" eb="3">
      <t>ヒ</t>
    </rPh>
    <rPh sb="4" eb="7">
      <t>チケンヤク</t>
    </rPh>
    <rPh sb="7" eb="9">
      <t>トウヨ</t>
    </rPh>
    <rPh sb="9" eb="11">
      <t>キカン</t>
    </rPh>
    <rPh sb="13" eb="14">
      <t>カン</t>
    </rPh>
    <rPh sb="17" eb="19">
      <t>ショウレイ</t>
    </rPh>
    <rPh sb="23" eb="25">
      <t>サンシュツ</t>
    </rPh>
    <rPh sb="25" eb="27">
      <t>ホウホウ</t>
    </rPh>
    <phoneticPr fontId="3"/>
  </si>
  <si>
    <t>１．第Ⅰ相～製造販売後臨床試験（第Ⅳ相） 共通事項
・治験薬投与予定期間までの費用を100%として3つの期間に分割し、症例ごとに、進捗度に応じて費用を算出する。
・投与予定期間超過後は、第3期の期間に基づき、第4期以降も投与終了まで費用を算出する（第Ⅰ・Ⅱ相は10%、第Ⅲ・Ⅳ相は20%）。
・ただし、治験薬投与期間中における1症例あたりの変動費の上限は200%（第Ⅰ・Ⅱ相は第13期まで、第Ⅲ・Ⅳ相は第8期まで）とする。
・治験薬投与開始後は予め設定した時期（週）に到達した時点で費用を算出する。
・なお、治験薬投与終了後に追跡調査がある場合には、投与終了以降は追跡調査費を実績に基づき算出する。</t>
    <rPh sb="2" eb="3">
      <t>ダイ</t>
    </rPh>
    <rPh sb="4" eb="5">
      <t>ソウ</t>
    </rPh>
    <rPh sb="6" eb="8">
      <t>セイゾウ</t>
    </rPh>
    <rPh sb="8" eb="11">
      <t>ハンバイゴ</t>
    </rPh>
    <rPh sb="11" eb="13">
      <t>リンショウ</t>
    </rPh>
    <rPh sb="13" eb="15">
      <t>シケン</t>
    </rPh>
    <rPh sb="16" eb="17">
      <t>ダイ</t>
    </rPh>
    <rPh sb="18" eb="19">
      <t>ソウ</t>
    </rPh>
    <rPh sb="21" eb="23">
      <t>キョウツウ</t>
    </rPh>
    <rPh sb="23" eb="25">
      <t>ジコウ</t>
    </rPh>
    <phoneticPr fontId="3"/>
  </si>
  <si>
    <t>２．第Ⅰ相、第Ⅱ相の場合：
・治験薬投与開始に至った症例に対して85%を算出する。
・第1期、第2期、第3期の設定方法
　第1期は、DLT評価期間（週）、Cycle1までの期間（週）又は投与開始後の初回の腫瘍評価時（週）とする。
　残りの期間を2つに分割し、１：２で第2期と第3期を設定する。割り切れない場合には第3期を長く設定する。</t>
    <phoneticPr fontId="3"/>
  </si>
  <si>
    <t>３．第Ⅲ相、第Ⅳ相の場合：
・治験薬投与開始に至った症例に対して75%を算出する
・第1期、第2期、第3期は、 投与予定期間（週）を3で除して設定する。割り切れない場合には第3期を長く設定する。</t>
    <rPh sb="2" eb="3">
      <t>ダイ</t>
    </rPh>
    <rPh sb="4" eb="5">
      <t>ソウ</t>
    </rPh>
    <rPh sb="6" eb="7">
      <t>ダイ</t>
    </rPh>
    <rPh sb="8" eb="9">
      <t>ソウ</t>
    </rPh>
    <rPh sb="10" eb="12">
      <t>バアイ</t>
    </rPh>
    <phoneticPr fontId="3"/>
  </si>
  <si>
    <t>参考3</t>
    <rPh sb="0" eb="2">
      <t>サンコウ</t>
    </rPh>
    <phoneticPr fontId="5"/>
  </si>
  <si>
    <t>臨床試験研究費ポイント算出表の各項目解説</t>
    <rPh sb="15" eb="18">
      <t>カクコウモク</t>
    </rPh>
    <rPh sb="18" eb="20">
      <t>カイセツ</t>
    </rPh>
    <phoneticPr fontId="3"/>
  </si>
  <si>
    <t>A</t>
    <phoneticPr fontId="5"/>
  </si>
  <si>
    <t>入院・外来の別</t>
    <rPh sb="0" eb="2">
      <t>ニュウイン</t>
    </rPh>
    <rPh sb="3" eb="5">
      <t>ガイライ</t>
    </rPh>
    <rPh sb="6" eb="7">
      <t>ベツ</t>
    </rPh>
    <phoneticPr fontId="3"/>
  </si>
  <si>
    <t xml:space="preserve">Ⅰ外来 ― 下記以外の場合
Ⅱ入院 ― 実施計画書に入院が必要とされている場合
</t>
    <rPh sb="1" eb="3">
      <t>セイジン</t>
    </rPh>
    <rPh sb="8" eb="9">
      <t>サイ</t>
    </rPh>
    <rPh sb="9" eb="11">
      <t>ミマン</t>
    </rPh>
    <rPh sb="12" eb="15">
      <t>ヒケンシャ</t>
    </rPh>
    <rPh sb="16" eb="18">
      <t>タイショウ</t>
    </rPh>
    <rPh sb="22" eb="24">
      <t>シケンショウニサイミマンヒケンシャタイショウフクシケン</t>
    </rPh>
    <phoneticPr fontId="3"/>
  </si>
  <si>
    <t>B</t>
    <phoneticPr fontId="5"/>
  </si>
  <si>
    <t>治験薬製造承認の状況</t>
    <rPh sb="0" eb="1">
      <t>チ</t>
    </rPh>
    <rPh sb="1" eb="2">
      <t>ケン</t>
    </rPh>
    <rPh sb="2" eb="3">
      <t>ヤク</t>
    </rPh>
    <rPh sb="3" eb="5">
      <t>セイゾウ</t>
    </rPh>
    <rPh sb="5" eb="7">
      <t>ショウニン</t>
    </rPh>
    <rPh sb="8" eb="10">
      <t>ジョウキョウ</t>
    </rPh>
    <phoneticPr fontId="3"/>
  </si>
  <si>
    <t xml:space="preserve">ポイント表のとおり
</t>
    <rPh sb="4" eb="5">
      <t>ヒョウ</t>
    </rPh>
    <phoneticPr fontId="3"/>
  </si>
  <si>
    <t>C</t>
    <phoneticPr fontId="5"/>
  </si>
  <si>
    <t>デザイン</t>
    <phoneticPr fontId="5"/>
  </si>
  <si>
    <t xml:space="preserve">Ⅰ非対照・非盲検 ― 比較対照薬や盲検を必要としない試験（オープン試験）
Ⅱ対照・非盲検　 ― 比較対照薬を用いるが、盲検化されていない試験
Ⅲ対照・盲検　　 ― 盲検化された比較対照薬を用いる試験
</t>
    <rPh sb="1" eb="2">
      <t>ヒ</t>
    </rPh>
    <rPh sb="2" eb="4">
      <t>タイショウ</t>
    </rPh>
    <rPh sb="5" eb="6">
      <t>ヒ</t>
    </rPh>
    <rPh sb="6" eb="8">
      <t>モウケン</t>
    </rPh>
    <rPh sb="11" eb="13">
      <t>ヒカク</t>
    </rPh>
    <rPh sb="13" eb="15">
      <t>タイショウ</t>
    </rPh>
    <rPh sb="15" eb="16">
      <t>クスリ</t>
    </rPh>
    <rPh sb="17" eb="19">
      <t>モウケン</t>
    </rPh>
    <rPh sb="20" eb="22">
      <t>ヒツヨウ</t>
    </rPh>
    <rPh sb="26" eb="28">
      <t>シケン</t>
    </rPh>
    <rPh sb="33" eb="35">
      <t>シケン</t>
    </rPh>
    <rPh sb="38" eb="40">
      <t>タイショウ</t>
    </rPh>
    <rPh sb="41" eb="42">
      <t>ヒ</t>
    </rPh>
    <rPh sb="42" eb="44">
      <t>モウケン</t>
    </rPh>
    <rPh sb="48" eb="50">
      <t>ヒカク</t>
    </rPh>
    <rPh sb="50" eb="52">
      <t>タイショウ</t>
    </rPh>
    <rPh sb="52" eb="53">
      <t>クスリ</t>
    </rPh>
    <rPh sb="54" eb="55">
      <t>モチ</t>
    </rPh>
    <rPh sb="59" eb="61">
      <t>モウケン</t>
    </rPh>
    <rPh sb="61" eb="62">
      <t>カ</t>
    </rPh>
    <rPh sb="68" eb="70">
      <t>シケン</t>
    </rPh>
    <rPh sb="72" eb="74">
      <t>タイショウ</t>
    </rPh>
    <rPh sb="75" eb="77">
      <t>モウケン</t>
    </rPh>
    <rPh sb="82" eb="84">
      <t>モウケン</t>
    </rPh>
    <rPh sb="84" eb="85">
      <t>カ</t>
    </rPh>
    <rPh sb="88" eb="90">
      <t>ヒカク</t>
    </rPh>
    <rPh sb="90" eb="92">
      <t>タイショウ</t>
    </rPh>
    <rPh sb="92" eb="93">
      <t>クスリ</t>
    </rPh>
    <rPh sb="94" eb="95">
      <t>モチ</t>
    </rPh>
    <rPh sb="97" eb="99">
      <t>シケン</t>
    </rPh>
    <phoneticPr fontId="3"/>
  </si>
  <si>
    <t>D</t>
    <phoneticPr fontId="5"/>
  </si>
  <si>
    <t>治療法</t>
    <rPh sb="0" eb="3">
      <t>チリョウホウ</t>
    </rPh>
    <phoneticPr fontId="3"/>
  </si>
  <si>
    <t xml:space="preserve">Ⅰ術前・術後   ― 術前補助療法や術後補助療法として評価を行う試験
Ⅱ一次治療     ― 最初に行う治療（一次治療）として評価を行う試験
Ⅲ二次治療以降 　― 2回目以降の治療として評価を行う試験
</t>
    <rPh sb="1" eb="3">
      <t>ジュツゼン</t>
    </rPh>
    <rPh sb="4" eb="6">
      <t>ジュツゴ</t>
    </rPh>
    <rPh sb="11" eb="13">
      <t>ジュツゼン</t>
    </rPh>
    <rPh sb="13" eb="15">
      <t>ホジョ</t>
    </rPh>
    <rPh sb="15" eb="17">
      <t>リョウホウ</t>
    </rPh>
    <rPh sb="18" eb="20">
      <t>ジュツゴ</t>
    </rPh>
    <rPh sb="20" eb="22">
      <t>ホジョ</t>
    </rPh>
    <rPh sb="22" eb="24">
      <t>リョウホウ</t>
    </rPh>
    <rPh sb="27" eb="29">
      <t>ヒョウカ</t>
    </rPh>
    <rPh sb="30" eb="31">
      <t>オコナ</t>
    </rPh>
    <rPh sb="32" eb="34">
      <t>シケン</t>
    </rPh>
    <rPh sb="36" eb="38">
      <t>イチジ</t>
    </rPh>
    <rPh sb="38" eb="40">
      <t>チリョウ</t>
    </rPh>
    <rPh sb="47" eb="49">
      <t>サイショ</t>
    </rPh>
    <rPh sb="50" eb="51">
      <t>オコナ</t>
    </rPh>
    <rPh sb="52" eb="54">
      <t>チリョウ</t>
    </rPh>
    <rPh sb="55" eb="57">
      <t>イチジ</t>
    </rPh>
    <rPh sb="57" eb="59">
      <t>チリョウ</t>
    </rPh>
    <rPh sb="63" eb="65">
      <t>ヒョウカ</t>
    </rPh>
    <rPh sb="66" eb="67">
      <t>オコナ</t>
    </rPh>
    <rPh sb="68" eb="70">
      <t>シケン</t>
    </rPh>
    <rPh sb="72" eb="74">
      <t>ニジ</t>
    </rPh>
    <rPh sb="74" eb="76">
      <t>チリョウ</t>
    </rPh>
    <rPh sb="76" eb="78">
      <t>イコウ</t>
    </rPh>
    <rPh sb="83" eb="85">
      <t>カイメ</t>
    </rPh>
    <rPh sb="85" eb="87">
      <t>イコウ</t>
    </rPh>
    <rPh sb="88" eb="90">
      <t>チリョウ</t>
    </rPh>
    <rPh sb="93" eb="95">
      <t>ヒョウカ</t>
    </rPh>
    <rPh sb="96" eb="97">
      <t>オコナ</t>
    </rPh>
    <rPh sb="98" eb="100">
      <t>シケン</t>
    </rPh>
    <phoneticPr fontId="3"/>
  </si>
  <si>
    <t>E</t>
    <phoneticPr fontId="5"/>
  </si>
  <si>
    <t>併用薬の使用</t>
    <rPh sb="0" eb="2">
      <t>ヘイヨウ</t>
    </rPh>
    <rPh sb="2" eb="3">
      <t>クスリ</t>
    </rPh>
    <rPh sb="4" eb="6">
      <t>シヨウ</t>
    </rPh>
    <phoneticPr fontId="3"/>
  </si>
  <si>
    <t xml:space="preserve">併用療法として評価を行う試験の併用薬の種類
</t>
    <phoneticPr fontId="5"/>
  </si>
  <si>
    <t>F</t>
    <phoneticPr fontId="5"/>
  </si>
  <si>
    <t>治験薬の投与経路</t>
    <rPh sb="0" eb="1">
      <t>チ</t>
    </rPh>
    <rPh sb="1" eb="2">
      <t>ケン</t>
    </rPh>
    <rPh sb="2" eb="3">
      <t>ヤク</t>
    </rPh>
    <rPh sb="4" eb="6">
      <t>トウヨ</t>
    </rPh>
    <rPh sb="6" eb="8">
      <t>ケイロ</t>
    </rPh>
    <phoneticPr fontId="3"/>
  </si>
  <si>
    <t xml:space="preserve">実施計画書に記載されている治験薬の投与経路
</t>
    <rPh sb="0" eb="2">
      <t>ジッシ</t>
    </rPh>
    <rPh sb="2" eb="5">
      <t>ケイカクショ</t>
    </rPh>
    <rPh sb="6" eb="8">
      <t>キサイ</t>
    </rPh>
    <rPh sb="13" eb="16">
      <t>チケンヤク</t>
    </rPh>
    <rPh sb="17" eb="19">
      <t>トウヨ</t>
    </rPh>
    <rPh sb="19" eb="21">
      <t>ケイロ</t>
    </rPh>
    <phoneticPr fontId="3"/>
  </si>
  <si>
    <t>G</t>
    <phoneticPr fontId="5"/>
  </si>
  <si>
    <t>治験薬の投与期間</t>
    <rPh sb="0" eb="1">
      <t>チ</t>
    </rPh>
    <rPh sb="1" eb="2">
      <t>ケン</t>
    </rPh>
    <rPh sb="2" eb="3">
      <t>ヤク</t>
    </rPh>
    <rPh sb="4" eb="6">
      <t>トウヨ</t>
    </rPh>
    <rPh sb="6" eb="8">
      <t>キカン</t>
    </rPh>
    <phoneticPr fontId="3"/>
  </si>
  <si>
    <t xml:space="preserve">実施計画書に記載されている治験薬の投与開始から投与終了までの期間（規定されていない場合はPFSで算出）
</t>
    <rPh sb="0" eb="2">
      <t>ジッシ</t>
    </rPh>
    <rPh sb="2" eb="5">
      <t>ケイカクショ</t>
    </rPh>
    <rPh sb="6" eb="8">
      <t>キサイ</t>
    </rPh>
    <rPh sb="13" eb="16">
      <t>チケンヤク</t>
    </rPh>
    <rPh sb="17" eb="19">
      <t>トウヨ</t>
    </rPh>
    <rPh sb="19" eb="21">
      <t>カイシ</t>
    </rPh>
    <rPh sb="23" eb="25">
      <t>トウヨ</t>
    </rPh>
    <rPh sb="25" eb="27">
      <t>シュウリョウ</t>
    </rPh>
    <rPh sb="30" eb="32">
      <t>キカン</t>
    </rPh>
    <rPh sb="33" eb="35">
      <t>キテイ</t>
    </rPh>
    <rPh sb="41" eb="43">
      <t>バアイ</t>
    </rPh>
    <rPh sb="48" eb="50">
      <t>サンシュツ</t>
    </rPh>
    <phoneticPr fontId="3"/>
  </si>
  <si>
    <t>H</t>
    <phoneticPr fontId="5"/>
  </si>
  <si>
    <t>被験者層</t>
    <rPh sb="0" eb="3">
      <t>ヒケンシャ</t>
    </rPh>
    <phoneticPr fontId="3"/>
  </si>
  <si>
    <t xml:space="preserve">Ⅰ成人　―　18歳未満の被験者を対象としない試験
Ⅱ小児　―　18歳未満の被験者を対象に含む試験
</t>
    <rPh sb="1" eb="3">
      <t>セイジン</t>
    </rPh>
    <rPh sb="8" eb="9">
      <t>サイ</t>
    </rPh>
    <rPh sb="9" eb="11">
      <t>ミマン</t>
    </rPh>
    <rPh sb="12" eb="15">
      <t>ヒケンシャ</t>
    </rPh>
    <rPh sb="16" eb="18">
      <t>タイショウ</t>
    </rPh>
    <rPh sb="22" eb="24">
      <t>シケン</t>
    </rPh>
    <rPh sb="26" eb="28">
      <t>ショウニ</t>
    </rPh>
    <rPh sb="33" eb="34">
      <t>サイ</t>
    </rPh>
    <rPh sb="34" eb="36">
      <t>ミマン</t>
    </rPh>
    <rPh sb="37" eb="40">
      <t>ヒケンシャ</t>
    </rPh>
    <rPh sb="41" eb="43">
      <t>タイショウ</t>
    </rPh>
    <rPh sb="44" eb="45">
      <t>フク</t>
    </rPh>
    <rPh sb="46" eb="48">
      <t>シケン</t>
    </rPh>
    <phoneticPr fontId="3"/>
  </si>
  <si>
    <t>I</t>
    <phoneticPr fontId="5"/>
  </si>
  <si>
    <t>被験者の選出（適格+除外基準数）</t>
    <rPh sb="0" eb="3">
      <t>ヒケンシャ</t>
    </rPh>
    <rPh sb="4" eb="6">
      <t>センシュツ</t>
    </rPh>
    <phoneticPr fontId="3"/>
  </si>
  <si>
    <t xml:space="preserve">実施計画書に記載されている適格基準及び除外基準の基準数
</t>
    <rPh sb="0" eb="2">
      <t>ジッシ</t>
    </rPh>
    <rPh sb="2" eb="5">
      <t>ケイカクショ</t>
    </rPh>
    <rPh sb="6" eb="8">
      <t>キサイ</t>
    </rPh>
    <rPh sb="13" eb="15">
      <t>テキカク</t>
    </rPh>
    <rPh sb="15" eb="17">
      <t>キジュン</t>
    </rPh>
    <rPh sb="17" eb="18">
      <t>オヨ</t>
    </rPh>
    <rPh sb="19" eb="21">
      <t>ジョガイ</t>
    </rPh>
    <rPh sb="21" eb="23">
      <t>キジュン</t>
    </rPh>
    <rPh sb="24" eb="26">
      <t>キジュン</t>
    </rPh>
    <rPh sb="26" eb="27">
      <t>スウ</t>
    </rPh>
    <phoneticPr fontId="3"/>
  </si>
  <si>
    <t>J</t>
    <phoneticPr fontId="5"/>
  </si>
  <si>
    <t>検体の搬送</t>
    <rPh sb="0" eb="2">
      <t>ケンタイ</t>
    </rPh>
    <rPh sb="3" eb="5">
      <t>ハンソウ</t>
    </rPh>
    <phoneticPr fontId="5"/>
  </si>
  <si>
    <t xml:space="preserve">施設側で日本語の伝票のみを作成する場合は「国内」、英語での対応が必要な場合は「海外」
</t>
    <phoneticPr fontId="5"/>
  </si>
  <si>
    <t>K</t>
    <phoneticPr fontId="5"/>
  </si>
  <si>
    <t>観察頻度
（受診回数）</t>
    <rPh sb="0" eb="2">
      <t>カンサツ</t>
    </rPh>
    <rPh sb="2" eb="4">
      <t>ヒンド</t>
    </rPh>
    <rPh sb="6" eb="8">
      <t>ジュシン</t>
    </rPh>
    <rPh sb="8" eb="10">
      <t>カイスウ</t>
    </rPh>
    <phoneticPr fontId="3"/>
  </si>
  <si>
    <t xml:space="preserve">実施計画書に記載されている治験薬投与期間の4週間あたりの平均受診回数
</t>
    <rPh sb="0" eb="2">
      <t>ジッシ</t>
    </rPh>
    <rPh sb="2" eb="5">
      <t>ケイカクショ</t>
    </rPh>
    <rPh sb="6" eb="8">
      <t>キサイ</t>
    </rPh>
    <rPh sb="13" eb="16">
      <t>チケンヤク</t>
    </rPh>
    <rPh sb="16" eb="18">
      <t>トウヨ</t>
    </rPh>
    <rPh sb="18" eb="20">
      <t>キカン</t>
    </rPh>
    <rPh sb="22" eb="24">
      <t>シュウカン</t>
    </rPh>
    <rPh sb="28" eb="30">
      <t>ヘイキン</t>
    </rPh>
    <rPh sb="30" eb="32">
      <t>ジュシン</t>
    </rPh>
    <rPh sb="32" eb="34">
      <t>カイスウ</t>
    </rPh>
    <phoneticPr fontId="3"/>
  </si>
  <si>
    <t>L</t>
    <phoneticPr fontId="5"/>
  </si>
  <si>
    <t>一般的臨床検査+非侵襲的機能検査及び画像診断項目数</t>
    <rPh sb="0" eb="2">
      <t>イッパン</t>
    </rPh>
    <rPh sb="2" eb="3">
      <t>テキ</t>
    </rPh>
    <rPh sb="3" eb="5">
      <t>リンショウ</t>
    </rPh>
    <rPh sb="5" eb="7">
      <t>ケンサ</t>
    </rPh>
    <phoneticPr fontId="3"/>
  </si>
  <si>
    <t xml:space="preserve">実施計画書に記載されている検査の項目数
</t>
    <rPh sb="0" eb="2">
      <t>ジッシ</t>
    </rPh>
    <rPh sb="2" eb="5">
      <t>ケイカクショ</t>
    </rPh>
    <rPh sb="6" eb="8">
      <t>キサイ</t>
    </rPh>
    <rPh sb="13" eb="15">
      <t>ケンサ</t>
    </rPh>
    <rPh sb="16" eb="18">
      <t>コウモク</t>
    </rPh>
    <rPh sb="18" eb="19">
      <t>スウ</t>
    </rPh>
    <phoneticPr fontId="3"/>
  </si>
  <si>
    <t>M</t>
    <phoneticPr fontId="5"/>
  </si>
  <si>
    <t>侵襲的機能検査及び画像診断回数</t>
    <rPh sb="0" eb="1">
      <t>シン</t>
    </rPh>
    <rPh sb="1" eb="2">
      <t>カサネ</t>
    </rPh>
    <rPh sb="2" eb="3">
      <t>マト</t>
    </rPh>
    <rPh sb="3" eb="5">
      <t>キノウ</t>
    </rPh>
    <rPh sb="5" eb="7">
      <t>ケンサ</t>
    </rPh>
    <rPh sb="7" eb="8">
      <t>オヨ</t>
    </rPh>
    <phoneticPr fontId="3"/>
  </si>
  <si>
    <t xml:space="preserve">実施計画書に記載されている侵襲的機能検査（内視鏡検査などの被験者に侵襲を与える検査）及び画像診断（Ｘ線、ＣＴ、ＭＲＩ，ＰＥＴなどの画像診断）の回数
</t>
    <rPh sb="0" eb="2">
      <t>ジッシ</t>
    </rPh>
    <rPh sb="2" eb="5">
      <t>ケイカクショ</t>
    </rPh>
    <rPh sb="6" eb="8">
      <t>キサイ</t>
    </rPh>
    <rPh sb="13" eb="15">
      <t>シンシュウ</t>
    </rPh>
    <rPh sb="15" eb="16">
      <t>テキ</t>
    </rPh>
    <rPh sb="16" eb="18">
      <t>キノウ</t>
    </rPh>
    <rPh sb="18" eb="20">
      <t>ケンサ</t>
    </rPh>
    <rPh sb="21" eb="24">
      <t>ナイシキョウ</t>
    </rPh>
    <rPh sb="24" eb="26">
      <t>ケンサ</t>
    </rPh>
    <rPh sb="29" eb="32">
      <t>ヒケンシャ</t>
    </rPh>
    <rPh sb="33" eb="35">
      <t>シンシュウ</t>
    </rPh>
    <rPh sb="36" eb="37">
      <t>アタ</t>
    </rPh>
    <rPh sb="39" eb="41">
      <t>ケンサ</t>
    </rPh>
    <rPh sb="42" eb="43">
      <t>オヨ</t>
    </rPh>
    <rPh sb="44" eb="46">
      <t>ガゾウ</t>
    </rPh>
    <rPh sb="46" eb="48">
      <t>シンダン</t>
    </rPh>
    <rPh sb="50" eb="51">
      <t>セン</t>
    </rPh>
    <rPh sb="65" eb="67">
      <t>ガゾウ</t>
    </rPh>
    <rPh sb="67" eb="69">
      <t>シンダン</t>
    </rPh>
    <rPh sb="71" eb="73">
      <t>カイスウ</t>
    </rPh>
    <phoneticPr fontId="3"/>
  </si>
  <si>
    <t>N</t>
    <phoneticPr fontId="5"/>
  </si>
  <si>
    <t>特殊検査のための検体採取回数</t>
    <rPh sb="0" eb="2">
      <t>トクシュ</t>
    </rPh>
    <rPh sb="2" eb="4">
      <t>ケンサ</t>
    </rPh>
    <phoneticPr fontId="3"/>
  </si>
  <si>
    <t xml:space="preserve">実施計画書に記載されている血中濃度の測定、抗体検査、遺伝子検査など特殊検査のために実施する検体採取の回数
同じタイミングで採血する場合には1回として計算
</t>
    <rPh sb="0" eb="2">
      <t>ジッシ</t>
    </rPh>
    <rPh sb="2" eb="5">
      <t>ケイカクショ</t>
    </rPh>
    <rPh sb="6" eb="8">
      <t>キサイ</t>
    </rPh>
    <rPh sb="13" eb="15">
      <t>ケッチュウ</t>
    </rPh>
    <rPh sb="15" eb="17">
      <t>ノウド</t>
    </rPh>
    <rPh sb="18" eb="20">
      <t>ソクテイ</t>
    </rPh>
    <rPh sb="21" eb="23">
      <t>コウタイ</t>
    </rPh>
    <rPh sb="23" eb="25">
      <t>ケンサ</t>
    </rPh>
    <rPh sb="26" eb="29">
      <t>イデンシ</t>
    </rPh>
    <rPh sb="29" eb="31">
      <t>ケンサ</t>
    </rPh>
    <rPh sb="33" eb="35">
      <t>トクシュ</t>
    </rPh>
    <rPh sb="35" eb="37">
      <t>ケンサ</t>
    </rPh>
    <rPh sb="41" eb="43">
      <t>ジッシ</t>
    </rPh>
    <rPh sb="45" eb="47">
      <t>ケンタイ</t>
    </rPh>
    <rPh sb="47" eb="49">
      <t>サイシュ</t>
    </rPh>
    <rPh sb="50" eb="52">
      <t>カイスウ</t>
    </rPh>
    <rPh sb="53" eb="54">
      <t>オナ</t>
    </rPh>
    <rPh sb="61" eb="63">
      <t>サイケツ</t>
    </rPh>
    <rPh sb="65" eb="67">
      <t>バアイ</t>
    </rPh>
    <rPh sb="70" eb="71">
      <t>カイ</t>
    </rPh>
    <rPh sb="74" eb="76">
      <t>ケイサン</t>
    </rPh>
    <phoneticPr fontId="3"/>
  </si>
  <si>
    <t>O</t>
    <phoneticPr fontId="5"/>
  </si>
  <si>
    <t>生検回数</t>
    <rPh sb="0" eb="1">
      <t>セイ</t>
    </rPh>
    <rPh sb="1" eb="2">
      <t>ケン</t>
    </rPh>
    <rPh sb="2" eb="4">
      <t>カイスウ</t>
    </rPh>
    <phoneticPr fontId="3"/>
  </si>
  <si>
    <r>
      <t>実施計画書に記載されている</t>
    </r>
    <r>
      <rPr>
        <b/>
        <sz val="12"/>
        <rFont val="ＭＳ Ｐ明朝"/>
        <family val="1"/>
        <charset val="128"/>
      </rPr>
      <t>必須の</t>
    </r>
    <r>
      <rPr>
        <sz val="12"/>
        <rFont val="ＭＳ Ｐ明朝"/>
        <family val="1"/>
        <charset val="128"/>
      </rPr>
      <t xml:space="preserve">生検回数
＊任意の生検を実施する場合には別途費用を算出し実施毎に請求。
</t>
    </r>
    <rPh sb="0" eb="2">
      <t>ジッシ</t>
    </rPh>
    <rPh sb="2" eb="5">
      <t>ケイカクショ</t>
    </rPh>
    <rPh sb="6" eb="8">
      <t>キサイ</t>
    </rPh>
    <rPh sb="13" eb="15">
      <t>ヒッス</t>
    </rPh>
    <rPh sb="16" eb="18">
      <t>セイケン</t>
    </rPh>
    <rPh sb="18" eb="20">
      <t>カイスウ</t>
    </rPh>
    <rPh sb="22" eb="24">
      <t>ニンイ</t>
    </rPh>
    <rPh sb="25" eb="27">
      <t>セイケン</t>
    </rPh>
    <rPh sb="28" eb="30">
      <t>ジッシ</t>
    </rPh>
    <rPh sb="32" eb="34">
      <t>バアイ</t>
    </rPh>
    <rPh sb="36" eb="38">
      <t>ベット</t>
    </rPh>
    <rPh sb="38" eb="40">
      <t>ヒヨウ</t>
    </rPh>
    <rPh sb="41" eb="43">
      <t>サンシュツ</t>
    </rPh>
    <rPh sb="44" eb="46">
      <t>ジッシ</t>
    </rPh>
    <rPh sb="46" eb="47">
      <t>ゴト</t>
    </rPh>
    <rPh sb="48" eb="50">
      <t>セイキュウ</t>
    </rPh>
    <phoneticPr fontId="3"/>
  </si>
  <si>
    <t>P</t>
    <phoneticPr fontId="5"/>
  </si>
  <si>
    <t>QOL調査</t>
    <rPh sb="3" eb="5">
      <t>チョウサ</t>
    </rPh>
    <phoneticPr fontId="3"/>
  </si>
  <si>
    <t xml:space="preserve">実施計画書に記載されているＱＯＬ調査の回数
</t>
    <phoneticPr fontId="5"/>
  </si>
  <si>
    <t>Q</t>
    <phoneticPr fontId="5"/>
  </si>
  <si>
    <t>追跡調査</t>
    <rPh sb="0" eb="2">
      <t>ツイセキ</t>
    </rPh>
    <rPh sb="2" eb="4">
      <t>チョウサ</t>
    </rPh>
    <phoneticPr fontId="3"/>
  </si>
  <si>
    <t xml:space="preserve">実施計画書に記載されている治験薬投与終了後の規定された追跡調査の回数
生存調査は別途請求するため、生存確認調査を含まない。
</t>
    <rPh sb="22" eb="24">
      <t>キテイ</t>
    </rPh>
    <rPh sb="35" eb="37">
      <t>セイゾン</t>
    </rPh>
    <rPh sb="37" eb="39">
      <t>チョウサ</t>
    </rPh>
    <rPh sb="40" eb="42">
      <t>ベット</t>
    </rPh>
    <rPh sb="42" eb="44">
      <t>セイキュウ</t>
    </rPh>
    <rPh sb="56" eb="57">
      <t>フク</t>
    </rPh>
    <phoneticPr fontId="3"/>
  </si>
  <si>
    <t>R</t>
    <phoneticPr fontId="5"/>
  </si>
  <si>
    <t>相の種類</t>
    <rPh sb="0" eb="1">
      <t>ソウ</t>
    </rPh>
    <rPh sb="2" eb="4">
      <t>シュルイ</t>
    </rPh>
    <phoneticPr fontId="3"/>
  </si>
  <si>
    <t>参考4</t>
    <rPh sb="0" eb="2">
      <t>サンコウ</t>
    </rPh>
    <phoneticPr fontId="5"/>
  </si>
  <si>
    <t>治験薬管理経費ポイント算出表の各項目解説</t>
    <rPh sb="0" eb="2">
      <t>チケン</t>
    </rPh>
    <rPh sb="2" eb="3">
      <t>クスリ</t>
    </rPh>
    <rPh sb="3" eb="5">
      <t>カンリ</t>
    </rPh>
    <rPh sb="5" eb="7">
      <t>ケイヒ</t>
    </rPh>
    <rPh sb="15" eb="18">
      <t>カクコウモク</t>
    </rPh>
    <rPh sb="18" eb="20">
      <t>カイセツ</t>
    </rPh>
    <phoneticPr fontId="3"/>
  </si>
  <si>
    <t>治験薬の剤型</t>
    <rPh sb="0" eb="2">
      <t>チケン</t>
    </rPh>
    <rPh sb="2" eb="3">
      <t>クスリ</t>
    </rPh>
    <rPh sb="4" eb="5">
      <t>ザイ</t>
    </rPh>
    <rPh sb="5" eb="6">
      <t>カタ</t>
    </rPh>
    <phoneticPr fontId="3"/>
  </si>
  <si>
    <t xml:space="preserve">①　内服･外用　　－　管理する治験薬が内服薬か外用薬の場合
②　注射　　　　　 －  管理する治験薬が注射薬の場合
③　内服＋注射　－　管理する治験薬が内服薬と注射薬の場合
</t>
    <rPh sb="2" eb="4">
      <t>ナイフク</t>
    </rPh>
    <rPh sb="5" eb="7">
      <t>ガイヨウ</t>
    </rPh>
    <rPh sb="11" eb="13">
      <t>カンリ</t>
    </rPh>
    <rPh sb="15" eb="17">
      <t>チケン</t>
    </rPh>
    <rPh sb="17" eb="18">
      <t>クスリ</t>
    </rPh>
    <rPh sb="19" eb="21">
      <t>ナイフク</t>
    </rPh>
    <rPh sb="21" eb="22">
      <t>クスリ</t>
    </rPh>
    <rPh sb="23" eb="26">
      <t>ガイヨウヤク</t>
    </rPh>
    <rPh sb="27" eb="29">
      <t>バアイショウニサイミマンヒケンシャタイショウフクシケン</t>
    </rPh>
    <rPh sb="32" eb="34">
      <t>チュウシャ</t>
    </rPh>
    <rPh sb="43" eb="45">
      <t>カンリ</t>
    </rPh>
    <rPh sb="47" eb="49">
      <t>チケン</t>
    </rPh>
    <rPh sb="49" eb="50">
      <t>クスリ</t>
    </rPh>
    <rPh sb="51" eb="53">
      <t>チュウシャ</t>
    </rPh>
    <rPh sb="53" eb="54">
      <t>クスリ</t>
    </rPh>
    <rPh sb="55" eb="57">
      <t>バアイ</t>
    </rPh>
    <rPh sb="60" eb="62">
      <t>ナイフク</t>
    </rPh>
    <rPh sb="63" eb="65">
      <t>チュウシャ</t>
    </rPh>
    <rPh sb="68" eb="70">
      <t>カンリ</t>
    </rPh>
    <rPh sb="72" eb="74">
      <t>チケン</t>
    </rPh>
    <rPh sb="74" eb="75">
      <t>クスリ</t>
    </rPh>
    <rPh sb="76" eb="78">
      <t>ナイフク</t>
    </rPh>
    <rPh sb="78" eb="79">
      <t>クスリ</t>
    </rPh>
    <rPh sb="80" eb="83">
      <t>チュウシャヤク</t>
    </rPh>
    <rPh sb="84" eb="86">
      <t>バアイ</t>
    </rPh>
    <phoneticPr fontId="3"/>
  </si>
  <si>
    <t>デザイン</t>
    <phoneticPr fontId="3"/>
  </si>
  <si>
    <t xml:space="preserve">①　非対照・非盲検　－　比較対照薬や盲検を必要としない試験（オープン試験）
②　対照・非盲検　　 －  比較対照薬を用いるが、盲検化されていない試験
③　対照・盲検　　　　－　盲検化をして被験者も医師も承知していない
</t>
    <rPh sb="2" eb="3">
      <t>ヒ</t>
    </rPh>
    <rPh sb="3" eb="5">
      <t>タイショウ</t>
    </rPh>
    <rPh sb="6" eb="7">
      <t>ヒ</t>
    </rPh>
    <rPh sb="7" eb="9">
      <t>モウケン</t>
    </rPh>
    <rPh sb="12" eb="14">
      <t>ヒカク</t>
    </rPh>
    <rPh sb="14" eb="16">
      <t>タイショウ</t>
    </rPh>
    <rPh sb="16" eb="17">
      <t>クスリ</t>
    </rPh>
    <rPh sb="18" eb="20">
      <t>モウケン</t>
    </rPh>
    <rPh sb="21" eb="23">
      <t>ヒツヨウ</t>
    </rPh>
    <rPh sb="27" eb="29">
      <t>シケン</t>
    </rPh>
    <rPh sb="34" eb="36">
      <t>シケン</t>
    </rPh>
    <rPh sb="40" eb="42">
      <t>タイショウ</t>
    </rPh>
    <rPh sb="43" eb="44">
      <t>ヒ</t>
    </rPh>
    <rPh sb="44" eb="46">
      <t>モウケン</t>
    </rPh>
    <rPh sb="52" eb="54">
      <t>ヒカク</t>
    </rPh>
    <rPh sb="54" eb="56">
      <t>タイショウ</t>
    </rPh>
    <rPh sb="56" eb="57">
      <t>クスリ</t>
    </rPh>
    <rPh sb="58" eb="59">
      <t>モチ</t>
    </rPh>
    <rPh sb="63" eb="65">
      <t>モウケン</t>
    </rPh>
    <rPh sb="65" eb="66">
      <t>カ</t>
    </rPh>
    <rPh sb="72" eb="74">
      <t>シケン</t>
    </rPh>
    <rPh sb="77" eb="79">
      <t>タイショウ</t>
    </rPh>
    <rPh sb="80" eb="82">
      <t>モウケン</t>
    </rPh>
    <rPh sb="88" eb="90">
      <t>モウケン</t>
    </rPh>
    <rPh sb="90" eb="91">
      <t>カ</t>
    </rPh>
    <rPh sb="94" eb="97">
      <t>ヒケンシャ</t>
    </rPh>
    <rPh sb="98" eb="100">
      <t>イシ</t>
    </rPh>
    <rPh sb="101" eb="103">
      <t>ショウチ</t>
    </rPh>
    <phoneticPr fontId="3"/>
  </si>
  <si>
    <t>薬剤師による盲検業務</t>
    <rPh sb="0" eb="3">
      <t>ヤクザイシ</t>
    </rPh>
    <rPh sb="6" eb="8">
      <t>モウケン</t>
    </rPh>
    <rPh sb="8" eb="10">
      <t>ギョウム</t>
    </rPh>
    <phoneticPr fontId="5"/>
  </si>
  <si>
    <t xml:space="preserve">当センター薬剤部における盲検作業(薬剤番号の割付業務も含む)が発生する場合
</t>
    <rPh sb="17" eb="19">
      <t>ヤクザイ</t>
    </rPh>
    <rPh sb="19" eb="21">
      <t>バンゴウ</t>
    </rPh>
    <rPh sb="22" eb="24">
      <t>ワリツケ</t>
    </rPh>
    <rPh sb="24" eb="26">
      <t>ギョウム</t>
    </rPh>
    <rPh sb="27" eb="28">
      <t>フク</t>
    </rPh>
    <phoneticPr fontId="5"/>
  </si>
  <si>
    <t>投与期間</t>
    <rPh sb="0" eb="2">
      <t>トウヨ</t>
    </rPh>
    <rPh sb="2" eb="4">
      <t>キカン</t>
    </rPh>
    <phoneticPr fontId="3"/>
  </si>
  <si>
    <t xml:space="preserve">・実施計画書に記載されている治験薬の投与開始から投与終了までの期間のうち、投与開始から９９週までの期間を区分する
・治験薬の投与終了が被験者の原病増悪時までとされている試験においては、国内外で過去に実施された同様の対象患者、デザインの試験等における治験薬投与期間の中央値等を考慮した区分することも可能とする
</t>
    <rPh sb="18" eb="20">
      <t>トウヨ</t>
    </rPh>
    <rPh sb="20" eb="22">
      <t>カイシ</t>
    </rPh>
    <rPh sb="24" eb="26">
      <t>トウヨ</t>
    </rPh>
    <rPh sb="26" eb="28">
      <t>シュウリョウ</t>
    </rPh>
    <rPh sb="31" eb="33">
      <t>キカン</t>
    </rPh>
    <rPh sb="37" eb="39">
      <t>トウヨ</t>
    </rPh>
    <rPh sb="39" eb="41">
      <t>カイシ</t>
    </rPh>
    <rPh sb="45" eb="46">
      <t>シュウ</t>
    </rPh>
    <rPh sb="49" eb="51">
      <t>キカン</t>
    </rPh>
    <rPh sb="52" eb="54">
      <t>クブン</t>
    </rPh>
    <rPh sb="58" eb="60">
      <t>チケン</t>
    </rPh>
    <rPh sb="60" eb="61">
      <t>クスリ</t>
    </rPh>
    <rPh sb="62" eb="64">
      <t>トウヨ</t>
    </rPh>
    <rPh sb="64" eb="66">
      <t>シュウリョウ</t>
    </rPh>
    <rPh sb="67" eb="70">
      <t>ヒケンシャ</t>
    </rPh>
    <rPh sb="71" eb="72">
      <t>ハラ</t>
    </rPh>
    <rPh sb="72" eb="73">
      <t>ビョウ</t>
    </rPh>
    <rPh sb="73" eb="75">
      <t>ゾウアク</t>
    </rPh>
    <rPh sb="75" eb="76">
      <t>トキ</t>
    </rPh>
    <rPh sb="84" eb="86">
      <t>シケン</t>
    </rPh>
    <rPh sb="92" eb="95">
      <t>コクナイガイ</t>
    </rPh>
    <rPh sb="96" eb="98">
      <t>カコ</t>
    </rPh>
    <rPh sb="99" eb="101">
      <t>ジッシ</t>
    </rPh>
    <rPh sb="104" eb="106">
      <t>ドウヨウ</t>
    </rPh>
    <rPh sb="107" eb="109">
      <t>タイショウ</t>
    </rPh>
    <rPh sb="109" eb="111">
      <t>カンジャ</t>
    </rPh>
    <rPh sb="117" eb="119">
      <t>シケン</t>
    </rPh>
    <rPh sb="119" eb="120">
      <t>トウ</t>
    </rPh>
    <rPh sb="124" eb="126">
      <t>チケン</t>
    </rPh>
    <rPh sb="126" eb="127">
      <t>クスリ</t>
    </rPh>
    <rPh sb="127" eb="129">
      <t>トウヨ</t>
    </rPh>
    <rPh sb="129" eb="131">
      <t>キカン</t>
    </rPh>
    <rPh sb="132" eb="134">
      <t>チュウオウ</t>
    </rPh>
    <rPh sb="134" eb="135">
      <t>アタイ</t>
    </rPh>
    <rPh sb="135" eb="136">
      <t>トウ</t>
    </rPh>
    <rPh sb="137" eb="139">
      <t>コウリョ</t>
    </rPh>
    <rPh sb="141" eb="143">
      <t>クブン</t>
    </rPh>
    <rPh sb="148" eb="150">
      <t>カノウ</t>
    </rPh>
    <phoneticPr fontId="3"/>
  </si>
  <si>
    <t>調剤及び出庫回数</t>
    <rPh sb="0" eb="2">
      <t>チョウザイ</t>
    </rPh>
    <rPh sb="2" eb="3">
      <t>オヨ</t>
    </rPh>
    <rPh sb="4" eb="6">
      <t>シュッコ</t>
    </rPh>
    <rPh sb="6" eb="8">
      <t>カイスウ</t>
    </rPh>
    <phoneticPr fontId="3"/>
  </si>
  <si>
    <t xml:space="preserve">実施計画書に記載された治験薬投与期間のうち、投与開始から99週のうち4週間あたりの調剤及び出庫回数の平均によって区分する
</t>
    <rPh sb="0" eb="2">
      <t>ジッシ</t>
    </rPh>
    <rPh sb="2" eb="5">
      <t>ケイカクショ</t>
    </rPh>
    <rPh sb="6" eb="8">
      <t>キサイ</t>
    </rPh>
    <rPh sb="11" eb="13">
      <t>チケン</t>
    </rPh>
    <rPh sb="13" eb="14">
      <t>クスリ</t>
    </rPh>
    <rPh sb="14" eb="16">
      <t>トウヨ</t>
    </rPh>
    <rPh sb="16" eb="18">
      <t>キカン</t>
    </rPh>
    <rPh sb="22" eb="24">
      <t>トウヨ</t>
    </rPh>
    <rPh sb="24" eb="26">
      <t>カイシ</t>
    </rPh>
    <rPh sb="30" eb="31">
      <t>シュウ</t>
    </rPh>
    <rPh sb="35" eb="37">
      <t>シュウカン</t>
    </rPh>
    <rPh sb="41" eb="43">
      <t>チョウザイ</t>
    </rPh>
    <rPh sb="43" eb="44">
      <t>オヨ</t>
    </rPh>
    <rPh sb="45" eb="47">
      <t>シュッコ</t>
    </rPh>
    <rPh sb="47" eb="49">
      <t>カイスウ</t>
    </rPh>
    <rPh sb="50" eb="52">
      <t>ヘイキン</t>
    </rPh>
    <rPh sb="56" eb="58">
      <t>クブン</t>
    </rPh>
    <phoneticPr fontId="5"/>
  </si>
  <si>
    <t>治験薬保存状況</t>
    <rPh sb="0" eb="2">
      <t>チケン</t>
    </rPh>
    <rPh sb="2" eb="3">
      <t>クスリ</t>
    </rPh>
    <rPh sb="3" eb="5">
      <t>ホゾン</t>
    </rPh>
    <rPh sb="5" eb="7">
      <t>ジョウキョウ</t>
    </rPh>
    <phoneticPr fontId="3"/>
  </si>
  <si>
    <t>① 室温　-  1～30℃の試験薬の管理を行い、その他の保存条件がない場合
② 常温、冷所又は遮光　　－　　常温（15～25℃）、冷所（２～８℃）、２５℃以下、遮光のいずれかの条件での　保存が必要な場合
③冷凍、常温＋遮光、冷所＋遮光　　－
　・凍結保存が必要な場合
　・常温（１５～２５℃）、冷所（２～８℃）、２５℃以下いずれかの保存条件で、かつ遮光が必要な場合　
　　　　　　　　　　　　　　　　　　</t>
    <rPh sb="2" eb="4">
      <t>シツオン</t>
    </rPh>
    <rPh sb="14" eb="16">
      <t>シケン</t>
    </rPh>
    <rPh sb="16" eb="17">
      <t>クスリ</t>
    </rPh>
    <rPh sb="18" eb="20">
      <t>カンリ</t>
    </rPh>
    <rPh sb="21" eb="22">
      <t>オコナ</t>
    </rPh>
    <rPh sb="26" eb="27">
      <t>タ</t>
    </rPh>
    <rPh sb="28" eb="30">
      <t>ホゾン</t>
    </rPh>
    <rPh sb="30" eb="32">
      <t>ジョウケン</t>
    </rPh>
    <rPh sb="35" eb="37">
      <t>バアイ</t>
    </rPh>
    <rPh sb="40" eb="42">
      <t>ジョウオン</t>
    </rPh>
    <rPh sb="43" eb="45">
      <t>レイショ</t>
    </rPh>
    <rPh sb="45" eb="46">
      <t>マタ</t>
    </rPh>
    <rPh sb="47" eb="49">
      <t>シャコウ</t>
    </rPh>
    <rPh sb="54" eb="56">
      <t>ジョウオン</t>
    </rPh>
    <rPh sb="65" eb="67">
      <t>レイショ</t>
    </rPh>
    <rPh sb="77" eb="79">
      <t>イカ</t>
    </rPh>
    <rPh sb="80" eb="82">
      <t>シャコウ</t>
    </rPh>
    <rPh sb="88" eb="90">
      <t>ジョウケン</t>
    </rPh>
    <rPh sb="93" eb="95">
      <t>ホゾン</t>
    </rPh>
    <rPh sb="96" eb="98">
      <t>ヒツヨウ</t>
    </rPh>
    <rPh sb="99" eb="101">
      <t>バアイ</t>
    </rPh>
    <rPh sb="103" eb="105">
      <t>レイトウ</t>
    </rPh>
    <rPh sb="106" eb="108">
      <t>ジョウオン</t>
    </rPh>
    <rPh sb="109" eb="111">
      <t>シャコウ</t>
    </rPh>
    <rPh sb="112" eb="114">
      <t>レイショ</t>
    </rPh>
    <rPh sb="115" eb="117">
      <t>シャコウ</t>
    </rPh>
    <rPh sb="123" eb="125">
      <t>トウケツ</t>
    </rPh>
    <rPh sb="125" eb="127">
      <t>ホゾン</t>
    </rPh>
    <rPh sb="128" eb="130">
      <t>ヒツヨウ</t>
    </rPh>
    <rPh sb="131" eb="133">
      <t>バアイ</t>
    </rPh>
    <rPh sb="136" eb="138">
      <t>ジョウオン</t>
    </rPh>
    <rPh sb="147" eb="149">
      <t>レイショ</t>
    </rPh>
    <rPh sb="159" eb="161">
      <t>イカ</t>
    </rPh>
    <rPh sb="166" eb="168">
      <t>ホゾン</t>
    </rPh>
    <rPh sb="168" eb="170">
      <t>ジョウケン</t>
    </rPh>
    <rPh sb="174" eb="176">
      <t>シャコウ</t>
    </rPh>
    <rPh sb="177" eb="179">
      <t>ヒツヨウ</t>
    </rPh>
    <rPh sb="180" eb="182">
      <t>バアイ</t>
    </rPh>
    <phoneticPr fontId="3"/>
  </si>
  <si>
    <t>治験薬の種目</t>
    <rPh sb="0" eb="1">
      <t>チ</t>
    </rPh>
    <rPh sb="1" eb="2">
      <t>ケン</t>
    </rPh>
    <rPh sb="2" eb="3">
      <t>ヤク</t>
    </rPh>
    <rPh sb="4" eb="6">
      <t>シュモク</t>
    </rPh>
    <phoneticPr fontId="3"/>
  </si>
  <si>
    <t xml:space="preserve">毒薬、劇薬、麻薬等を使用する場合
</t>
    <phoneticPr fontId="5"/>
  </si>
  <si>
    <t>Ｈ</t>
    <phoneticPr fontId="5"/>
  </si>
  <si>
    <t>併用薬の交付</t>
    <rPh sb="0" eb="3">
      <t>ヘイヨウヤク</t>
    </rPh>
    <rPh sb="4" eb="6">
      <t>コウフ</t>
    </rPh>
    <phoneticPr fontId="3"/>
  </si>
  <si>
    <t xml:space="preserve">・治験用の医薬品としての保管・管理が必要となる併用薬及び対照薬（白箱提供以外の院内採用品）の種類の数（１種類に複数の規格がある場合は規格の数をカウントする。）
</t>
    <phoneticPr fontId="5"/>
  </si>
  <si>
    <t xml:space="preserve">I </t>
    <phoneticPr fontId="5"/>
  </si>
  <si>
    <t>請求医のチェック</t>
    <rPh sb="0" eb="2">
      <t>セイキュウ</t>
    </rPh>
    <rPh sb="2" eb="3">
      <t>イ</t>
    </rPh>
    <phoneticPr fontId="5"/>
  </si>
  <si>
    <t xml:space="preserve">治験薬の処方及び注射薬等の処方及び出庫請求をする医師の人数（通常は治験責任医師及び治験分担医師の人数の合計）
</t>
    <phoneticPr fontId="5"/>
  </si>
  <si>
    <t>Ｊ</t>
    <phoneticPr fontId="5"/>
  </si>
  <si>
    <t>治験薬規格数</t>
    <rPh sb="0" eb="2">
      <t>チケン</t>
    </rPh>
    <rPh sb="2" eb="3">
      <t>クスリ</t>
    </rPh>
    <rPh sb="3" eb="5">
      <t>キカク</t>
    </rPh>
    <rPh sb="5" eb="6">
      <t>スウ</t>
    </rPh>
    <phoneticPr fontId="3"/>
  </si>
  <si>
    <t xml:space="preserve">10㎎錠と100㎎錠のように複数の規格の治験薬が用いられる場合の規格の数。
</t>
    <phoneticPr fontId="5"/>
  </si>
  <si>
    <t>Ｋ</t>
    <phoneticPr fontId="5"/>
  </si>
  <si>
    <t>治験期間（1ヶ月単位）</t>
    <rPh sb="0" eb="2">
      <t>チケン</t>
    </rPh>
    <rPh sb="2" eb="4">
      <t>キカン</t>
    </rPh>
    <rPh sb="7" eb="8">
      <t>ゲツ</t>
    </rPh>
    <rPh sb="8" eb="10">
      <t>タンイ</t>
    </rPh>
    <phoneticPr fontId="3"/>
  </si>
  <si>
    <t xml:space="preserve">・治験薬の保管・管理を行う月数
・通常は契約期間の月数とすが、初回２４ヶ月まで、継続症例算出時は12ヶ月までとする。
・予定される治験薬の保存・管理期間から算定。
・契約期間と治験薬保存・保管期間が異なる場合は、欄外にその根拠を記載。
</t>
    <phoneticPr fontId="5"/>
  </si>
  <si>
    <t>Ｌ</t>
    <phoneticPr fontId="5"/>
  </si>
  <si>
    <t>治験薬回収</t>
    <rPh sb="0" eb="3">
      <t>チケンヤク</t>
    </rPh>
    <rPh sb="3" eb="5">
      <t>カイシュウ</t>
    </rPh>
    <phoneticPr fontId="3"/>
  </si>
  <si>
    <t xml:space="preserve">・治験薬の空箱、空容器の回収の有無によるが、回収を要しない場合であっても依頼者のＣＲＡ（モニター）が確認をするまで医療機関にて保管する場合は回収と同様とする。
①空箱又は空容器　　　－　　　空箱と空容器（空バイアル、空シートなど）のいずれかを回収する場合
②空箱＋空容器　　　 　－　　　空箱と空容器（空バイアル、空シートなど）の両方を回収する場合
</t>
    <rPh sb="1" eb="3">
      <t>チケン</t>
    </rPh>
    <rPh sb="3" eb="4">
      <t>クスリ</t>
    </rPh>
    <rPh sb="5" eb="7">
      <t>カラバコ</t>
    </rPh>
    <rPh sb="8" eb="9">
      <t>カラ</t>
    </rPh>
    <rPh sb="9" eb="11">
      <t>ヨウキ</t>
    </rPh>
    <rPh sb="12" eb="14">
      <t>カイシュウ</t>
    </rPh>
    <rPh sb="15" eb="17">
      <t>ウム</t>
    </rPh>
    <rPh sb="22" eb="24">
      <t>カイシュウ</t>
    </rPh>
    <rPh sb="25" eb="26">
      <t>ヨウ</t>
    </rPh>
    <rPh sb="29" eb="31">
      <t>バアイ</t>
    </rPh>
    <rPh sb="36" eb="39">
      <t>イライシャ</t>
    </rPh>
    <rPh sb="50" eb="52">
      <t>カクニン</t>
    </rPh>
    <rPh sb="57" eb="59">
      <t>イリョウ</t>
    </rPh>
    <rPh sb="59" eb="61">
      <t>キカン</t>
    </rPh>
    <rPh sb="63" eb="65">
      <t>ホカン</t>
    </rPh>
    <rPh sb="67" eb="69">
      <t>バアイ</t>
    </rPh>
    <rPh sb="70" eb="72">
      <t>カイシュウ</t>
    </rPh>
    <rPh sb="73" eb="75">
      <t>ドウヨウ</t>
    </rPh>
    <rPh sb="81" eb="83">
      <t>カラバコ</t>
    </rPh>
    <rPh sb="83" eb="84">
      <t>マタ</t>
    </rPh>
    <rPh sb="85" eb="86">
      <t>カラ</t>
    </rPh>
    <rPh sb="86" eb="88">
      <t>ヨウキ</t>
    </rPh>
    <rPh sb="95" eb="97">
      <t>カラバコ</t>
    </rPh>
    <rPh sb="98" eb="99">
      <t>カラ</t>
    </rPh>
    <rPh sb="99" eb="101">
      <t>ヨウキ</t>
    </rPh>
    <rPh sb="102" eb="103">
      <t>カラ</t>
    </rPh>
    <rPh sb="108" eb="109">
      <t>カラ</t>
    </rPh>
    <rPh sb="121" eb="123">
      <t>カイシュウ</t>
    </rPh>
    <rPh sb="125" eb="127">
      <t>バアイ</t>
    </rPh>
    <rPh sb="129" eb="130">
      <t>カラ</t>
    </rPh>
    <rPh sb="130" eb="131">
      <t>バコ</t>
    </rPh>
    <rPh sb="132" eb="133">
      <t>カラ</t>
    </rPh>
    <rPh sb="133" eb="135">
      <t>ヨウキ</t>
    </rPh>
    <rPh sb="144" eb="146">
      <t>カラバコ</t>
    </rPh>
    <rPh sb="147" eb="148">
      <t>カラ</t>
    </rPh>
    <rPh sb="148" eb="150">
      <t>ヨウキ</t>
    </rPh>
    <rPh sb="151" eb="152">
      <t>カラ</t>
    </rPh>
    <rPh sb="157" eb="158">
      <t>カラ</t>
    </rPh>
    <rPh sb="165" eb="167">
      <t>リョウホウ</t>
    </rPh>
    <rPh sb="168" eb="170">
      <t>カイシュウ</t>
    </rPh>
    <rPh sb="172" eb="174">
      <t>バアイ</t>
    </rPh>
    <phoneticPr fontId="5"/>
  </si>
  <si>
    <t>Ｍ</t>
    <phoneticPr fontId="5"/>
  </si>
  <si>
    <t>治験依頼者管理手順による温度管理記録</t>
    <rPh sb="0" eb="2">
      <t>チケン</t>
    </rPh>
    <rPh sb="2" eb="5">
      <t>イライシャ</t>
    </rPh>
    <rPh sb="5" eb="7">
      <t>カンリ</t>
    </rPh>
    <rPh sb="7" eb="9">
      <t>テジュン</t>
    </rPh>
    <rPh sb="12" eb="14">
      <t>オンド</t>
    </rPh>
    <rPh sb="14" eb="16">
      <t>カンリ</t>
    </rPh>
    <rPh sb="16" eb="18">
      <t>キロク</t>
    </rPh>
    <phoneticPr fontId="3"/>
  </si>
  <si>
    <t xml:space="preserve">・治験依頼者が作成する治験薬管理手順書に保存の温度記録作成が記載されている場合は、その記録を作成する月数
・通常は契約期間の月数とするが、初回算出時は２４ヶ月まで、継続症例算出時は１２ヶ月までとする。
</t>
    <rPh sb="1" eb="3">
      <t>チケン</t>
    </rPh>
    <rPh sb="3" eb="6">
      <t>イライシャ</t>
    </rPh>
    <rPh sb="7" eb="9">
      <t>サクセイ</t>
    </rPh>
    <rPh sb="11" eb="13">
      <t>チケン</t>
    </rPh>
    <rPh sb="13" eb="14">
      <t>クスリ</t>
    </rPh>
    <rPh sb="14" eb="16">
      <t>カンリ</t>
    </rPh>
    <rPh sb="16" eb="19">
      <t>テジュンショ</t>
    </rPh>
    <rPh sb="20" eb="22">
      <t>ホゾン</t>
    </rPh>
    <rPh sb="23" eb="25">
      <t>オンド</t>
    </rPh>
    <rPh sb="25" eb="27">
      <t>キロク</t>
    </rPh>
    <rPh sb="27" eb="29">
      <t>サクセイ</t>
    </rPh>
    <rPh sb="30" eb="32">
      <t>キサイ</t>
    </rPh>
    <rPh sb="37" eb="39">
      <t>バアイ</t>
    </rPh>
    <rPh sb="43" eb="45">
      <t>キロク</t>
    </rPh>
    <rPh sb="46" eb="48">
      <t>サクセイ</t>
    </rPh>
    <rPh sb="50" eb="52">
      <t>ゲッスウ</t>
    </rPh>
    <rPh sb="54" eb="56">
      <t>ツウジョウ</t>
    </rPh>
    <rPh sb="57" eb="59">
      <t>ケイヤク</t>
    </rPh>
    <rPh sb="59" eb="61">
      <t>キカン</t>
    </rPh>
    <rPh sb="62" eb="64">
      <t>ゲッスウ</t>
    </rPh>
    <rPh sb="69" eb="71">
      <t>ショカイ</t>
    </rPh>
    <rPh sb="71" eb="73">
      <t>サンシュツ</t>
    </rPh>
    <rPh sb="73" eb="74">
      <t>トキ</t>
    </rPh>
    <rPh sb="78" eb="79">
      <t>ゲツ</t>
    </rPh>
    <rPh sb="82" eb="84">
      <t>ケイゾク</t>
    </rPh>
    <rPh sb="84" eb="86">
      <t>ショウレイ</t>
    </rPh>
    <rPh sb="86" eb="88">
      <t>サンシュツ</t>
    </rPh>
    <rPh sb="88" eb="89">
      <t>トキ</t>
    </rPh>
    <rPh sb="93" eb="94">
      <t>ゲツ</t>
    </rPh>
    <phoneticPr fontId="5"/>
  </si>
  <si>
    <t>※輸液ルートについては、当院採用品で対応不可の場合のみ、依頼者へ別途請求する</t>
    <rPh sb="1" eb="3">
      <t>ユエキ</t>
    </rPh>
    <rPh sb="12" eb="14">
      <t>トウイン</t>
    </rPh>
    <rPh sb="14" eb="16">
      <t>サイヨウ</t>
    </rPh>
    <rPh sb="16" eb="17">
      <t>ヒン</t>
    </rPh>
    <rPh sb="18" eb="20">
      <t>タイオウ</t>
    </rPh>
    <rPh sb="20" eb="22">
      <t>フカ</t>
    </rPh>
    <rPh sb="23" eb="25">
      <t>バアイ</t>
    </rPh>
    <rPh sb="28" eb="31">
      <t>イライシャ</t>
    </rPh>
    <rPh sb="32" eb="34">
      <t>ベット</t>
    </rPh>
    <rPh sb="34" eb="36">
      <t>セイキュウ</t>
    </rPh>
    <phoneticPr fontId="5"/>
  </si>
  <si>
    <t>付録</t>
    <rPh sb="0" eb="2">
      <t>フロク</t>
    </rPh>
    <phoneticPr fontId="3"/>
  </si>
  <si>
    <t>整理番号</t>
    <rPh sb="0" eb="2">
      <t>セイリ</t>
    </rPh>
    <rPh sb="2" eb="4">
      <t>バンゴウ</t>
    </rPh>
    <phoneticPr fontId="3"/>
  </si>
  <si>
    <t>区分</t>
    <rPh sb="0" eb="2">
      <t>クブン</t>
    </rPh>
    <phoneticPr fontId="3"/>
  </si>
  <si>
    <t>臨床試験研究費算定明細書</t>
    <phoneticPr fontId="3"/>
  </si>
  <si>
    <t>治験依頼者</t>
  </si>
  <si>
    <t>研究課題名</t>
    <rPh sb="0" eb="2">
      <t>ケンキュウ</t>
    </rPh>
    <rPh sb="2" eb="4">
      <t>カダイ</t>
    </rPh>
    <rPh sb="4" eb="5">
      <t>メイ</t>
    </rPh>
    <phoneticPr fontId="5"/>
  </si>
  <si>
    <t>実施計画書番号</t>
    <rPh sb="0" eb="2">
      <t>ジッシ</t>
    </rPh>
    <rPh sb="2" eb="5">
      <t>ケイカクショ</t>
    </rPh>
    <rPh sb="5" eb="7">
      <t>バンゴウ</t>
    </rPh>
    <phoneticPr fontId="5"/>
  </si>
  <si>
    <t>相の種類</t>
    <rPh sb="0" eb="1">
      <t>ソウ</t>
    </rPh>
    <rPh sb="2" eb="4">
      <t>シュルイ</t>
    </rPh>
    <phoneticPr fontId="5"/>
  </si>
  <si>
    <t>Ⅲ相</t>
  </si>
  <si>
    <t>治験責任医師</t>
    <rPh sb="0" eb="2">
      <t>チケン</t>
    </rPh>
    <rPh sb="2" eb="4">
      <t>セキニン</t>
    </rPh>
    <rPh sb="4" eb="6">
      <t>イシ</t>
    </rPh>
    <phoneticPr fontId="3"/>
  </si>
  <si>
    <t>契　約　期　間</t>
    <rPh sb="0" eb="1">
      <t>チギリ</t>
    </rPh>
    <rPh sb="2" eb="3">
      <t>ヤク</t>
    </rPh>
    <rPh sb="4" eb="5">
      <t>キ</t>
    </rPh>
    <rPh sb="6" eb="7">
      <t>アイダ</t>
    </rPh>
    <phoneticPr fontId="5"/>
  </si>
  <si>
    <t>～</t>
    <phoneticPr fontId="3"/>
  </si>
  <si>
    <t>当院での実施予定症例数</t>
    <rPh sb="0" eb="2">
      <t>トウイン</t>
    </rPh>
    <rPh sb="4" eb="6">
      <t>ジッシ</t>
    </rPh>
    <rPh sb="6" eb="8">
      <t>ヨテイ</t>
    </rPh>
    <rPh sb="8" eb="10">
      <t>ショウレイ</t>
    </rPh>
    <rPh sb="10" eb="11">
      <t>スウ</t>
    </rPh>
    <phoneticPr fontId="5"/>
  </si>
  <si>
    <t>今回追加症例数</t>
    <rPh sb="0" eb="2">
      <t>コンカイ</t>
    </rPh>
    <rPh sb="2" eb="4">
      <t>ツイカ</t>
    </rPh>
    <rPh sb="4" eb="6">
      <t>ショウレイ</t>
    </rPh>
    <rPh sb="6" eb="7">
      <t>スウ</t>
    </rPh>
    <phoneticPr fontId="3"/>
  </si>
  <si>
    <t>総数</t>
    <rPh sb="0" eb="2">
      <t>ソウスウ</t>
    </rPh>
    <phoneticPr fontId="3"/>
  </si>
  <si>
    <t>項　　　　目</t>
    <rPh sb="0" eb="6">
      <t>コウモク</t>
    </rPh>
    <phoneticPr fontId="3"/>
  </si>
  <si>
    <t>金　額：（円）</t>
    <rPh sb="0" eb="1">
      <t>カネ</t>
    </rPh>
    <rPh sb="2" eb="3">
      <t>ガク</t>
    </rPh>
    <rPh sb="5" eb="6">
      <t>エン</t>
    </rPh>
    <phoneticPr fontId="3"/>
  </si>
  <si>
    <t>積　　　　算　　　　内　　　　訳</t>
    <rPh sb="0" eb="6">
      <t>セキサン</t>
    </rPh>
    <rPh sb="10" eb="16">
      <t>ウチワケ</t>
    </rPh>
    <phoneticPr fontId="3"/>
  </si>
  <si>
    <t>A.＜契約費＞</t>
    <rPh sb="3" eb="5">
      <t>ケイヤク</t>
    </rPh>
    <phoneticPr fontId="3"/>
  </si>
  <si>
    <t>A1　IRB審査等経費</t>
    <rPh sb="6" eb="8">
      <t>シンサ</t>
    </rPh>
    <rPh sb="8" eb="9">
      <t>トウ</t>
    </rPh>
    <rPh sb="9" eb="11">
      <t>ケイヒ</t>
    </rPh>
    <phoneticPr fontId="3"/>
  </si>
  <si>
    <t>初回</t>
    <rPh sb="0" eb="2">
      <t>ショカイ</t>
    </rPh>
    <phoneticPr fontId="3"/>
  </si>
  <si>
    <t>2年目以降/年</t>
    <rPh sb="1" eb="3">
      <t>ネンメ</t>
    </rPh>
    <rPh sb="3" eb="5">
      <t>イコウ</t>
    </rPh>
    <rPh sb="6" eb="7">
      <t>ネン</t>
    </rPh>
    <phoneticPr fontId="3"/>
  </si>
  <si>
    <t>　※契約期間が１年未満の場合は、初回分のみを積算</t>
    <rPh sb="2" eb="4">
      <t>ケイヤク</t>
    </rPh>
    <rPh sb="4" eb="6">
      <t>キカン</t>
    </rPh>
    <rPh sb="8" eb="9">
      <t>ネン</t>
    </rPh>
    <rPh sb="9" eb="11">
      <t>ミマン</t>
    </rPh>
    <rPh sb="12" eb="14">
      <t>バアイ</t>
    </rPh>
    <rPh sb="16" eb="18">
      <t>ショカイ</t>
    </rPh>
    <rPh sb="18" eb="19">
      <t>ブン</t>
    </rPh>
    <rPh sb="22" eb="24">
      <t>セキサン</t>
    </rPh>
    <phoneticPr fontId="3"/>
  </si>
  <si>
    <t>A2　事前準備費用</t>
    <rPh sb="3" eb="5">
      <t>ジゼン</t>
    </rPh>
    <rPh sb="5" eb="7">
      <t>ジュンビ</t>
    </rPh>
    <rPh sb="7" eb="9">
      <t>ヒヨウ</t>
    </rPh>
    <phoneticPr fontId="3"/>
  </si>
  <si>
    <t>院内CRCは</t>
    <rPh sb="0" eb="2">
      <t>インナイ</t>
    </rPh>
    <phoneticPr fontId="5"/>
  </si>
  <si>
    <t>SMO利用は</t>
    <rPh sb="3" eb="5">
      <t>リヨウ</t>
    </rPh>
    <phoneticPr fontId="5"/>
  </si>
  <si>
    <t>A3　人件費</t>
    <rPh sb="3" eb="6">
      <t>ジンケンヒ</t>
    </rPh>
    <phoneticPr fontId="3"/>
  </si>
  <si>
    <t>臨床試験研究経費ポイント×4,000円＋検査管理費ポイント×1,000円＋放射線管理費ポイント＋1,000円＋看護・CRC管理費ポイント×1,000円</t>
    <phoneticPr fontId="3"/>
  </si>
  <si>
    <t>臨床試験研究費ポイント数</t>
    <rPh sb="0" eb="2">
      <t>リンショウ</t>
    </rPh>
    <rPh sb="2" eb="4">
      <t>シケン</t>
    </rPh>
    <rPh sb="4" eb="7">
      <t>ケンキュウヒ</t>
    </rPh>
    <rPh sb="11" eb="12">
      <t>スウ</t>
    </rPh>
    <phoneticPr fontId="3"/>
  </si>
  <si>
    <t>放射線管理費ポイント</t>
    <rPh sb="0" eb="3">
      <t>ホウシャセン</t>
    </rPh>
    <rPh sb="3" eb="5">
      <t>カンリ</t>
    </rPh>
    <rPh sb="5" eb="6">
      <t>ヒ</t>
    </rPh>
    <phoneticPr fontId="3"/>
  </si>
  <si>
    <t>治験薬管理費ポイント</t>
    <rPh sb="0" eb="3">
      <t>チケンヤク</t>
    </rPh>
    <rPh sb="3" eb="6">
      <t>カンリヒ</t>
    </rPh>
    <phoneticPr fontId="3"/>
  </si>
  <si>
    <t>A4　治験薬管理費用</t>
    <rPh sb="3" eb="5">
      <t>チケン</t>
    </rPh>
    <rPh sb="5" eb="6">
      <t>ヤク</t>
    </rPh>
    <rPh sb="6" eb="8">
      <t>カンリ</t>
    </rPh>
    <rPh sb="8" eb="10">
      <t>ヒヨウ</t>
    </rPh>
    <phoneticPr fontId="5"/>
  </si>
  <si>
    <t>治験薬管理ポイント数×1,000円</t>
    <rPh sb="0" eb="2">
      <t>チケン</t>
    </rPh>
    <rPh sb="2" eb="3">
      <t>クスリ</t>
    </rPh>
    <rPh sb="3" eb="5">
      <t>カンリ</t>
    </rPh>
    <rPh sb="9" eb="10">
      <t>スウ</t>
    </rPh>
    <rPh sb="16" eb="17">
      <t>エン</t>
    </rPh>
    <phoneticPr fontId="3"/>
  </si>
  <si>
    <t>A5　治験記録の保存に関する経費</t>
    <phoneticPr fontId="5"/>
  </si>
  <si>
    <t>必要保存年数    　</t>
    <phoneticPr fontId="5"/>
  </si>
  <si>
    <t>×10,000円</t>
    <rPh sb="7" eb="8">
      <t>エン</t>
    </rPh>
    <phoneticPr fontId="5"/>
  </si>
  <si>
    <t>保存年数</t>
    <rPh sb="0" eb="2">
      <t>ホゾン</t>
    </rPh>
    <rPh sb="2" eb="4">
      <t>ネンスウ</t>
    </rPh>
    <phoneticPr fontId="5"/>
  </si>
  <si>
    <t>年</t>
    <rPh sb="0" eb="1">
      <t>ネン</t>
    </rPh>
    <phoneticPr fontId="5"/>
  </si>
  <si>
    <t>A6　事務費</t>
    <rPh sb="3" eb="5">
      <t>ジム</t>
    </rPh>
    <rPh sb="5" eb="6">
      <t>ヒ</t>
    </rPh>
    <phoneticPr fontId="5"/>
  </si>
  <si>
    <t>※上記費用　A1～A5　の10％</t>
    <phoneticPr fontId="5"/>
  </si>
  <si>
    <t>A7　管理費</t>
    <rPh sb="3" eb="6">
      <t>カンリヒ</t>
    </rPh>
    <phoneticPr fontId="5"/>
  </si>
  <si>
    <t>※上記費用　A1～A6　の30％</t>
    <phoneticPr fontId="5"/>
  </si>
  <si>
    <t>a．小計（A1～A7の合計）</t>
    <rPh sb="2" eb="4">
      <t>ショウケイ</t>
    </rPh>
    <rPh sb="11" eb="13">
      <t>ゴウケイ</t>
    </rPh>
    <phoneticPr fontId="3"/>
  </si>
  <si>
    <t>b．消費税（a×0.1）</t>
    <rPh sb="2" eb="5">
      <t>ショウヒゼイ</t>
    </rPh>
    <phoneticPr fontId="5"/>
  </si>
  <si>
    <t>c．合計（a+b)</t>
    <rPh sb="2" eb="4">
      <t>ゴウケイ</t>
    </rPh>
    <phoneticPr fontId="5"/>
  </si>
  <si>
    <t>B.＜症例実施費＞</t>
    <rPh sb="3" eb="5">
      <t>ショウレイ</t>
    </rPh>
    <rPh sb="5" eb="7">
      <t>ジッシ</t>
    </rPh>
    <rPh sb="7" eb="8">
      <t>ヒ</t>
    </rPh>
    <phoneticPr fontId="3"/>
  </si>
  <si>
    <t xml:space="preserve">※１症例あたりの単価 </t>
    <rPh sb="2" eb="4">
      <t>ショウレイ</t>
    </rPh>
    <rPh sb="8" eb="10">
      <t>タンカ</t>
    </rPh>
    <phoneticPr fontId="5"/>
  </si>
  <si>
    <t>B1　臨床試験研究費</t>
    <rPh sb="3" eb="5">
      <t>リンショウ</t>
    </rPh>
    <rPh sb="5" eb="7">
      <t>シケン</t>
    </rPh>
    <rPh sb="7" eb="9">
      <t>ケンキュウ</t>
    </rPh>
    <phoneticPr fontId="3"/>
  </si>
  <si>
    <t>研究費ポイント</t>
    <rPh sb="0" eb="2">
      <t>ケンキュウ</t>
    </rPh>
    <rPh sb="2" eb="3">
      <t>ヒ</t>
    </rPh>
    <phoneticPr fontId="3"/>
  </si>
  <si>
    <t>×　　単価</t>
    <rPh sb="3" eb="5">
      <t>タンカ</t>
    </rPh>
    <phoneticPr fontId="3"/>
  </si>
  <si>
    <t>＝</t>
    <phoneticPr fontId="3"/>
  </si>
  <si>
    <t>B2　検査管理費ポイント</t>
    <rPh sb="3" eb="5">
      <t>ケンサ</t>
    </rPh>
    <rPh sb="5" eb="8">
      <t>カンリヒ</t>
    </rPh>
    <phoneticPr fontId="3"/>
  </si>
  <si>
    <t>B3　放射線管理費ポイント</t>
    <rPh sb="3" eb="5">
      <t>ホウシャ</t>
    </rPh>
    <rPh sb="5" eb="6">
      <t>セン</t>
    </rPh>
    <rPh sb="6" eb="8">
      <t>カンリ</t>
    </rPh>
    <rPh sb="8" eb="9">
      <t>ヒ</t>
    </rPh>
    <phoneticPr fontId="3"/>
  </si>
  <si>
    <t>放射線管理費ポイント</t>
    <rPh sb="0" eb="3">
      <t>ホウシャセン</t>
    </rPh>
    <rPh sb="3" eb="6">
      <t>カンリヒ</t>
    </rPh>
    <phoneticPr fontId="3"/>
  </si>
  <si>
    <t>B4　看護・CRC管理費ポイント</t>
    <rPh sb="3" eb="5">
      <t>カンゴ</t>
    </rPh>
    <rPh sb="9" eb="12">
      <t>カンリヒ</t>
    </rPh>
    <phoneticPr fontId="3"/>
  </si>
  <si>
    <t>看護・CRC管理費ポイント</t>
    <phoneticPr fontId="3"/>
  </si>
  <si>
    <t>B5　人件費</t>
    <rPh sb="3" eb="5">
      <t>ジンケン</t>
    </rPh>
    <rPh sb="5" eb="6">
      <t>ヒ</t>
    </rPh>
    <phoneticPr fontId="3"/>
  </si>
  <si>
    <t>ポイント数</t>
    <rPh sb="4" eb="5">
      <t>スウ</t>
    </rPh>
    <phoneticPr fontId="3"/>
  </si>
  <si>
    <t>※SMO利用の場合、1ポイント2,000円とする。</t>
    <rPh sb="4" eb="6">
      <t>リヨウ</t>
    </rPh>
    <phoneticPr fontId="5"/>
  </si>
  <si>
    <t>B6　治験薬管理費</t>
    <rPh sb="3" eb="6">
      <t>チケンヤク</t>
    </rPh>
    <rPh sb="6" eb="8">
      <t>カンリ</t>
    </rPh>
    <phoneticPr fontId="3"/>
  </si>
  <si>
    <t>治験薬管理ポイント</t>
    <rPh sb="0" eb="3">
      <t>チケンヤク</t>
    </rPh>
    <rPh sb="3" eb="5">
      <t>カンリ</t>
    </rPh>
    <phoneticPr fontId="3"/>
  </si>
  <si>
    <t>B7　事務費</t>
    <rPh sb="3" eb="6">
      <t>ジムヒ</t>
    </rPh>
    <phoneticPr fontId="3"/>
  </si>
  <si>
    <t>※上記費用　B1～B6　の10％</t>
    <rPh sb="1" eb="3">
      <t>ジョウキ</t>
    </rPh>
    <rPh sb="3" eb="5">
      <t>ヒヨウ</t>
    </rPh>
    <phoneticPr fontId="3"/>
  </si>
  <si>
    <t>B8　管理費</t>
    <rPh sb="3" eb="6">
      <t>カンリヒ</t>
    </rPh>
    <phoneticPr fontId="5"/>
  </si>
  <si>
    <t>※上記費用　B1～B7　の30％</t>
    <rPh sb="1" eb="3">
      <t>ジョウキ</t>
    </rPh>
    <rPh sb="3" eb="5">
      <t>ヒヨウ</t>
    </rPh>
    <phoneticPr fontId="3"/>
  </si>
  <si>
    <t>a．小計（B1～B8の合計）</t>
    <rPh sb="2" eb="4">
      <t>ショウケイ</t>
    </rPh>
    <rPh sb="11" eb="13">
      <t>ゴウケイ</t>
    </rPh>
    <phoneticPr fontId="3"/>
  </si>
  <si>
    <t>b．消費税（A×0.1）</t>
    <rPh sb="2" eb="5">
      <t>ショウヒゼイ</t>
    </rPh>
    <phoneticPr fontId="5"/>
  </si>
  <si>
    <t>《症例実施費用　マイルストーン確認》</t>
    <rPh sb="1" eb="3">
      <t>ショウレイ</t>
    </rPh>
    <rPh sb="3" eb="5">
      <t>ジッシ</t>
    </rPh>
    <rPh sb="5" eb="7">
      <t>ヒヨウ</t>
    </rPh>
    <rPh sb="15" eb="17">
      <t>カクニン</t>
    </rPh>
    <phoneticPr fontId="3"/>
  </si>
  <si>
    <t>＜第Ⅰ相、第Ⅱ相＞</t>
    <rPh sb="1" eb="2">
      <t>ダイ</t>
    </rPh>
    <rPh sb="3" eb="4">
      <t>ソウ</t>
    </rPh>
    <rPh sb="5" eb="6">
      <t>ダイ</t>
    </rPh>
    <rPh sb="7" eb="8">
      <t>ソウ</t>
    </rPh>
    <phoneticPr fontId="3"/>
  </si>
  <si>
    <t>設定Visit</t>
    <rPh sb="0" eb="2">
      <t>セッテイ</t>
    </rPh>
    <phoneticPr fontId="3"/>
  </si>
  <si>
    <t>割合</t>
    <rPh sb="0" eb="2">
      <t>ワリアイ</t>
    </rPh>
    <phoneticPr fontId="3"/>
  </si>
  <si>
    <t>金額</t>
    <rPh sb="0" eb="2">
      <t>キンガク</t>
    </rPh>
    <phoneticPr fontId="3"/>
  </si>
  <si>
    <t>第1期</t>
    <rPh sb="0" eb="1">
      <t>ダイ</t>
    </rPh>
    <rPh sb="2" eb="3">
      <t>キ</t>
    </rPh>
    <phoneticPr fontId="3"/>
  </si>
  <si>
    <t>初回投与達成時</t>
    <rPh sb="0" eb="2">
      <t>ショカイ</t>
    </rPh>
    <rPh sb="2" eb="4">
      <t>トウヨ</t>
    </rPh>
    <rPh sb="4" eb="6">
      <t>タッセイ</t>
    </rPh>
    <rPh sb="6" eb="7">
      <t>ジ</t>
    </rPh>
    <phoneticPr fontId="3"/>
  </si>
  <si>
    <t>初回投与時</t>
    <rPh sb="0" eb="2">
      <t>ショカイ</t>
    </rPh>
    <rPh sb="2" eb="4">
      <t>トウヨ</t>
    </rPh>
    <rPh sb="4" eb="5">
      <t>ジ</t>
    </rPh>
    <phoneticPr fontId="3"/>
  </si>
  <si>
    <t>第2期</t>
    <rPh sb="0" eb="1">
      <t>ダイ</t>
    </rPh>
    <rPh sb="2" eb="3">
      <t>キ</t>
    </rPh>
    <phoneticPr fontId="3"/>
  </si>
  <si>
    <t>＊～＊週</t>
    <phoneticPr fontId="3"/>
  </si>
  <si>
    <t>第3期</t>
    <rPh sb="0" eb="1">
      <t>ダイ</t>
    </rPh>
    <rPh sb="2" eb="3">
      <t>キ</t>
    </rPh>
    <phoneticPr fontId="3"/>
  </si>
  <si>
    <t>＊週～</t>
    <phoneticPr fontId="3"/>
  </si>
  <si>
    <t>延長第1期</t>
    <rPh sb="0" eb="2">
      <t>エンチョウ</t>
    </rPh>
    <rPh sb="2" eb="3">
      <t>ダイ</t>
    </rPh>
    <rPh sb="4" eb="5">
      <t>キ</t>
    </rPh>
    <phoneticPr fontId="3"/>
  </si>
  <si>
    <t>投与期間の1.5倍を経過した最初の腫瘍評価時</t>
    <rPh sb="0" eb="2">
      <t>トウヨ</t>
    </rPh>
    <rPh sb="2" eb="4">
      <t>キカン</t>
    </rPh>
    <rPh sb="8" eb="9">
      <t>バイ</t>
    </rPh>
    <rPh sb="10" eb="12">
      <t>ケイカ</t>
    </rPh>
    <rPh sb="14" eb="16">
      <t>サイショ</t>
    </rPh>
    <rPh sb="17" eb="19">
      <t>シュヨウ</t>
    </rPh>
    <rPh sb="19" eb="21">
      <t>ヒョウカ</t>
    </rPh>
    <rPh sb="21" eb="22">
      <t>ジ</t>
    </rPh>
    <phoneticPr fontId="3"/>
  </si>
  <si>
    <t>延長第2期</t>
    <rPh sb="0" eb="2">
      <t>エンチョウ</t>
    </rPh>
    <rPh sb="2" eb="3">
      <t>ダイ</t>
    </rPh>
    <rPh sb="4" eb="5">
      <t>キ</t>
    </rPh>
    <phoneticPr fontId="3"/>
  </si>
  <si>
    <t>延長第1期の次の腫瘍評価時</t>
    <rPh sb="0" eb="2">
      <t>エンチョウ</t>
    </rPh>
    <rPh sb="2" eb="3">
      <t>ダイ</t>
    </rPh>
    <rPh sb="4" eb="5">
      <t>キ</t>
    </rPh>
    <rPh sb="6" eb="7">
      <t>ツギ</t>
    </rPh>
    <rPh sb="8" eb="10">
      <t>シュヨウ</t>
    </rPh>
    <rPh sb="10" eb="12">
      <t>ヒョウカ</t>
    </rPh>
    <rPh sb="12" eb="13">
      <t>ジ</t>
    </rPh>
    <phoneticPr fontId="3"/>
  </si>
  <si>
    <t>延長第3期</t>
    <rPh sb="0" eb="2">
      <t>エンチョウ</t>
    </rPh>
    <rPh sb="2" eb="3">
      <t>ダイ</t>
    </rPh>
    <rPh sb="4" eb="5">
      <t>キ</t>
    </rPh>
    <phoneticPr fontId="3"/>
  </si>
  <si>
    <t>延長第2期の次の腫瘍評価時</t>
    <rPh sb="0" eb="2">
      <t>エンチョウ</t>
    </rPh>
    <rPh sb="2" eb="3">
      <t>ダイ</t>
    </rPh>
    <rPh sb="4" eb="5">
      <t>キ</t>
    </rPh>
    <rPh sb="6" eb="7">
      <t>ツギ</t>
    </rPh>
    <rPh sb="8" eb="10">
      <t>シュヨウ</t>
    </rPh>
    <rPh sb="10" eb="12">
      <t>ヒョウカ</t>
    </rPh>
    <rPh sb="12" eb="13">
      <t>ジ</t>
    </rPh>
    <phoneticPr fontId="3"/>
  </si>
  <si>
    <t>延長第4期</t>
    <rPh sb="0" eb="2">
      <t>エンチョウ</t>
    </rPh>
    <rPh sb="2" eb="3">
      <t>ダイ</t>
    </rPh>
    <rPh sb="4" eb="5">
      <t>キ</t>
    </rPh>
    <phoneticPr fontId="3"/>
  </si>
  <si>
    <t>延長第3期の次の腫瘍評価時</t>
    <rPh sb="0" eb="2">
      <t>エンチョウ</t>
    </rPh>
    <rPh sb="2" eb="3">
      <t>ダイ</t>
    </rPh>
    <rPh sb="4" eb="5">
      <t>キ</t>
    </rPh>
    <rPh sb="6" eb="7">
      <t>ツギ</t>
    </rPh>
    <rPh sb="8" eb="10">
      <t>シュヨウ</t>
    </rPh>
    <rPh sb="10" eb="12">
      <t>ヒョウカ</t>
    </rPh>
    <rPh sb="12" eb="13">
      <t>ジ</t>
    </rPh>
    <phoneticPr fontId="3"/>
  </si>
  <si>
    <t>延長第5期</t>
    <rPh sb="0" eb="2">
      <t>エンチョウ</t>
    </rPh>
    <rPh sb="2" eb="3">
      <t>ダイ</t>
    </rPh>
    <rPh sb="4" eb="5">
      <t>キ</t>
    </rPh>
    <phoneticPr fontId="3"/>
  </si>
  <si>
    <t>延長第4期の次の腫瘍評価時</t>
    <rPh sb="0" eb="2">
      <t>エンチョウ</t>
    </rPh>
    <rPh sb="2" eb="3">
      <t>ダイ</t>
    </rPh>
    <rPh sb="4" eb="5">
      <t>キ</t>
    </rPh>
    <rPh sb="6" eb="7">
      <t>ツギ</t>
    </rPh>
    <rPh sb="8" eb="10">
      <t>シュヨウ</t>
    </rPh>
    <rPh sb="10" eb="12">
      <t>ヒョウカ</t>
    </rPh>
    <rPh sb="12" eb="13">
      <t>ジ</t>
    </rPh>
    <phoneticPr fontId="3"/>
  </si>
  <si>
    <t>＜第Ⅲ相、第Ⅳ相＞</t>
    <rPh sb="1" eb="2">
      <t>ダイ</t>
    </rPh>
    <rPh sb="3" eb="4">
      <t>ソウ</t>
    </rPh>
    <rPh sb="5" eb="6">
      <t>ダイ</t>
    </rPh>
    <rPh sb="7" eb="8">
      <t>ソウ</t>
    </rPh>
    <phoneticPr fontId="3"/>
  </si>
  <si>
    <t>延長第1期</t>
  </si>
  <si>
    <t>脱落症例費（同意取得後、試験薬投与に至らなかった症例に係る費用）</t>
    <rPh sb="0" eb="2">
      <t>ダツラク</t>
    </rPh>
    <rPh sb="2" eb="4">
      <t>ショウレイ</t>
    </rPh>
    <rPh sb="4" eb="5">
      <t>ヒ</t>
    </rPh>
    <rPh sb="6" eb="8">
      <t>ドウイ</t>
    </rPh>
    <rPh sb="8" eb="10">
      <t>シュトク</t>
    </rPh>
    <rPh sb="10" eb="11">
      <t>ゴ</t>
    </rPh>
    <rPh sb="12" eb="14">
      <t>シケン</t>
    </rPh>
    <rPh sb="14" eb="15">
      <t>クスリ</t>
    </rPh>
    <rPh sb="15" eb="17">
      <t>トウヨ</t>
    </rPh>
    <rPh sb="18" eb="19">
      <t>イタ</t>
    </rPh>
    <rPh sb="24" eb="26">
      <t>ショウレイ</t>
    </rPh>
    <rPh sb="27" eb="28">
      <t>カカワ</t>
    </rPh>
    <rPh sb="29" eb="31">
      <t>ヒヨウ</t>
    </rPh>
    <phoneticPr fontId="3"/>
  </si>
  <si>
    <t>C.＜脱落症例費＞</t>
    <rPh sb="3" eb="5">
      <t>ダツラク</t>
    </rPh>
    <rPh sb="5" eb="7">
      <t>ショウレイ</t>
    </rPh>
    <rPh sb="7" eb="8">
      <t>ヒ</t>
    </rPh>
    <phoneticPr fontId="3"/>
  </si>
  <si>
    <t>※プレスクリーニング脱落は、一律50,000円（税抜）とする</t>
    <rPh sb="24" eb="25">
      <t>ゼイ</t>
    </rPh>
    <rPh sb="25" eb="26">
      <t>ヌ</t>
    </rPh>
    <phoneticPr fontId="3"/>
  </si>
  <si>
    <t>C1　脱落症例研究費</t>
    <rPh sb="3" eb="5">
      <t>ダツラク</t>
    </rPh>
    <rPh sb="5" eb="7">
      <t>ショウレイ</t>
    </rPh>
    <rPh sb="7" eb="10">
      <t>ケンキュウヒ</t>
    </rPh>
    <phoneticPr fontId="3"/>
  </si>
  <si>
    <t>脱落ポイント</t>
    <rPh sb="0" eb="2">
      <t>ダツラク</t>
    </rPh>
    <phoneticPr fontId="3"/>
  </si>
  <si>
    <t>C2　検査管理費</t>
    <rPh sb="3" eb="5">
      <t>ケンサ</t>
    </rPh>
    <rPh sb="5" eb="8">
      <t>カンリヒ</t>
    </rPh>
    <phoneticPr fontId="3"/>
  </si>
  <si>
    <t>×0.8　×単価</t>
    <rPh sb="6" eb="8">
      <t>タンカ</t>
    </rPh>
    <phoneticPr fontId="3"/>
  </si>
  <si>
    <t>C3　放射線管理費</t>
    <rPh sb="3" eb="5">
      <t>ホウシャ</t>
    </rPh>
    <rPh sb="5" eb="6">
      <t>セン</t>
    </rPh>
    <rPh sb="6" eb="9">
      <t>カンリヒ</t>
    </rPh>
    <phoneticPr fontId="3"/>
  </si>
  <si>
    <t>C4　施設管理費</t>
    <rPh sb="3" eb="5">
      <t>シセツ</t>
    </rPh>
    <rPh sb="5" eb="8">
      <t>カンリヒ</t>
    </rPh>
    <phoneticPr fontId="3"/>
  </si>
  <si>
    <t>※上記費用　C1～C3　の30％</t>
    <rPh sb="1" eb="3">
      <t>ジョウキ</t>
    </rPh>
    <rPh sb="3" eb="5">
      <t>ヒヨウ</t>
    </rPh>
    <phoneticPr fontId="3"/>
  </si>
  <si>
    <t>a．小計（C1～C4の合計）</t>
    <rPh sb="2" eb="4">
      <t>ショウケイ</t>
    </rPh>
    <rPh sb="11" eb="13">
      <t>ゴウケイ</t>
    </rPh>
    <phoneticPr fontId="3"/>
  </si>
  <si>
    <t>c．合計（a+b)  ※1例につき</t>
    <rPh sb="2" eb="4">
      <t>ゴウケイ</t>
    </rPh>
    <rPh sb="13" eb="14">
      <t>レイ</t>
    </rPh>
    <phoneticPr fontId="5"/>
  </si>
  <si>
    <t>D.＜生存調査費用＞</t>
    <phoneticPr fontId="3"/>
  </si>
  <si>
    <t>*規定の被験者対応が終了した後の計画書で規定された生存調査にかかる費用</t>
    <rPh sb="1" eb="3">
      <t>キテイ</t>
    </rPh>
    <rPh sb="4" eb="7">
      <t>ヒケンシャ</t>
    </rPh>
    <rPh sb="7" eb="9">
      <t>タイオウ</t>
    </rPh>
    <rPh sb="10" eb="12">
      <t>シュウリョウ</t>
    </rPh>
    <rPh sb="14" eb="15">
      <t>アト</t>
    </rPh>
    <rPh sb="16" eb="19">
      <t>ケイカクショ</t>
    </rPh>
    <rPh sb="20" eb="22">
      <t>キテイ</t>
    </rPh>
    <rPh sb="25" eb="27">
      <t>セイゾン</t>
    </rPh>
    <rPh sb="27" eb="29">
      <t>チョウサ</t>
    </rPh>
    <rPh sb="33" eb="35">
      <t>ヒヨウ</t>
    </rPh>
    <phoneticPr fontId="3"/>
  </si>
  <si>
    <t>D1　生存調査*</t>
    <rPh sb="3" eb="5">
      <t>セイゾン</t>
    </rPh>
    <rPh sb="5" eb="7">
      <t>チョウサ</t>
    </rPh>
    <phoneticPr fontId="3"/>
  </si>
  <si>
    <t>電話対応の場合10,000円/回、カルテからの調査の場合5,000円/回</t>
    <rPh sb="0" eb="2">
      <t>デンワ</t>
    </rPh>
    <rPh sb="2" eb="4">
      <t>タイオウ</t>
    </rPh>
    <rPh sb="5" eb="7">
      <t>バアイ</t>
    </rPh>
    <rPh sb="13" eb="14">
      <t>エン</t>
    </rPh>
    <rPh sb="15" eb="16">
      <t>カイ</t>
    </rPh>
    <rPh sb="23" eb="25">
      <t>チョウサ</t>
    </rPh>
    <rPh sb="26" eb="28">
      <t>バアイ</t>
    </rPh>
    <rPh sb="33" eb="34">
      <t>エン</t>
    </rPh>
    <rPh sb="35" eb="36">
      <t>カイ</t>
    </rPh>
    <phoneticPr fontId="3"/>
  </si>
  <si>
    <t>実績毎に請求</t>
    <rPh sb="0" eb="2">
      <t>ジッセキ</t>
    </rPh>
    <rPh sb="2" eb="3">
      <t>ゴト</t>
    </rPh>
    <rPh sb="4" eb="6">
      <t>セイキュウ</t>
    </rPh>
    <phoneticPr fontId="3"/>
  </si>
  <si>
    <t>D2　管理費</t>
    <rPh sb="3" eb="5">
      <t>カンリ</t>
    </rPh>
    <rPh sb="5" eb="6">
      <t>ヒ</t>
    </rPh>
    <phoneticPr fontId="3"/>
  </si>
  <si>
    <t>※上記費用　D1×30%</t>
    <phoneticPr fontId="3"/>
  </si>
  <si>
    <t>a．小計（D1～D2の合計）</t>
    <rPh sb="2" eb="4">
      <t>ショウケイ</t>
    </rPh>
    <rPh sb="11" eb="13">
      <t>ゴウケイ</t>
    </rPh>
    <phoneticPr fontId="3"/>
  </si>
  <si>
    <t xml:space="preserve">＜第2期・第3期の設定根拠＞
</t>
    <rPh sb="1" eb="2">
      <t>ダイ</t>
    </rPh>
    <rPh sb="3" eb="4">
      <t>キ</t>
    </rPh>
    <rPh sb="5" eb="6">
      <t>ダイ</t>
    </rPh>
    <rPh sb="7" eb="8">
      <t>キ</t>
    </rPh>
    <rPh sb="9" eb="11">
      <t>セッテイ</t>
    </rPh>
    <rPh sb="11" eb="13">
      <t>コンキョ</t>
    </rPh>
    <phoneticPr fontId="3"/>
  </si>
  <si>
    <t>別紙1</t>
    <rPh sb="0" eb="2">
      <t>ベッシ</t>
    </rPh>
    <phoneticPr fontId="5"/>
  </si>
  <si>
    <t>臨床試験研究費ポイント算出表</t>
    <rPh sb="0" eb="2">
      <t>リンショウ</t>
    </rPh>
    <rPh sb="2" eb="4">
      <t>シケン</t>
    </rPh>
    <rPh sb="4" eb="6">
      <t>ケンキュウ</t>
    </rPh>
    <rPh sb="11" eb="13">
      <t>サンシュツ</t>
    </rPh>
    <rPh sb="13" eb="14">
      <t>ヒョウ</t>
    </rPh>
    <phoneticPr fontId="3"/>
  </si>
  <si>
    <t>設定の根拠</t>
    <rPh sb="0" eb="2">
      <t>セッテイ</t>
    </rPh>
    <rPh sb="3" eb="5">
      <t>コンキョ</t>
    </rPh>
    <phoneticPr fontId="5"/>
  </si>
  <si>
    <t>要素</t>
    <rPh sb="0" eb="2">
      <t>ヨウソ</t>
    </rPh>
    <phoneticPr fontId="3"/>
  </si>
  <si>
    <t>ウエイト</t>
  </si>
  <si>
    <t>ポイント</t>
  </si>
  <si>
    <t>ポイント数</t>
    <rPh sb="4" eb="5">
      <t>スウ</t>
    </rPh>
    <phoneticPr fontId="5"/>
  </si>
  <si>
    <t>継続症例ポイント
（投与継続症例）※
（観察継続症例）※
（追跡調査症例）※
※契約3年目より毎年算出</t>
    <rPh sb="0" eb="2">
      <t>ケイゾク</t>
    </rPh>
    <rPh sb="2" eb="4">
      <t>ショウレイ</t>
    </rPh>
    <rPh sb="10" eb="12">
      <t>トウヨ</t>
    </rPh>
    <rPh sb="12" eb="14">
      <t>ケイゾク</t>
    </rPh>
    <rPh sb="14" eb="16">
      <t>ショウレイ</t>
    </rPh>
    <rPh sb="20" eb="22">
      <t>カンサツ</t>
    </rPh>
    <rPh sb="22" eb="24">
      <t>ケイゾク</t>
    </rPh>
    <rPh sb="24" eb="26">
      <t>ショウレイ</t>
    </rPh>
    <rPh sb="30" eb="32">
      <t>ツイセキ</t>
    </rPh>
    <rPh sb="32" eb="34">
      <t>チョウサ</t>
    </rPh>
    <rPh sb="34" eb="36">
      <t>ショウレイ</t>
    </rPh>
    <rPh sb="40" eb="42">
      <t>ケイヤク</t>
    </rPh>
    <rPh sb="43" eb="45">
      <t>ネンメ</t>
    </rPh>
    <rPh sb="47" eb="49">
      <t>マイトシ</t>
    </rPh>
    <rPh sb="49" eb="51">
      <t>サンシュツ</t>
    </rPh>
    <phoneticPr fontId="3"/>
  </si>
  <si>
    <t>Ⅰ</t>
  </si>
  <si>
    <t>Ⅳ相</t>
    <rPh sb="1" eb="2">
      <t>ソウ</t>
    </rPh>
    <phoneticPr fontId="3"/>
  </si>
  <si>
    <t>Ⅱ</t>
  </si>
  <si>
    <t>Ⅲ</t>
  </si>
  <si>
    <t>ウエイト</t>
    <phoneticPr fontId="3"/>
  </si>
  <si>
    <t>（ウエイト×1）</t>
  </si>
  <si>
    <t>（ウエイト×3）</t>
  </si>
  <si>
    <t>（ウエイト×5）</t>
  </si>
  <si>
    <t>Ⅱ相</t>
  </si>
  <si>
    <t>A</t>
  </si>
  <si>
    <t>外来</t>
    <rPh sb="0" eb="2">
      <t>ガイライ</t>
    </rPh>
    <phoneticPr fontId="3"/>
  </si>
  <si>
    <t>入院</t>
    <rPh sb="0" eb="2">
      <t>ニュウイン</t>
    </rPh>
    <phoneticPr fontId="3"/>
  </si>
  <si>
    <t>※算出時点において投与、観察又は追跡を継続している全ての症例について、前回算出回数を超過した回数とそのポイント数の合計を記載する。（算出は初回算出時の推定投与期間以上の期間において治験薬投与を実施した症例についてのみ行う。）</t>
    <rPh sb="1" eb="3">
      <t>サンシュツ</t>
    </rPh>
    <rPh sb="3" eb="5">
      <t>ジテン</t>
    </rPh>
    <rPh sb="9" eb="11">
      <t>トウヨ</t>
    </rPh>
    <rPh sb="12" eb="14">
      <t>カンサツ</t>
    </rPh>
    <rPh sb="14" eb="15">
      <t>マタ</t>
    </rPh>
    <rPh sb="16" eb="18">
      <t>ツイセキ</t>
    </rPh>
    <rPh sb="19" eb="21">
      <t>ケイゾク</t>
    </rPh>
    <rPh sb="25" eb="26">
      <t>スベ</t>
    </rPh>
    <rPh sb="35" eb="37">
      <t>ゼンカイ</t>
    </rPh>
    <rPh sb="37" eb="39">
      <t>サンシュツ</t>
    </rPh>
    <rPh sb="39" eb="41">
      <t>カイスウ</t>
    </rPh>
    <rPh sb="42" eb="44">
      <t>チョウカ</t>
    </rPh>
    <rPh sb="46" eb="48">
      <t>カイスウ</t>
    </rPh>
    <rPh sb="55" eb="56">
      <t>スウ</t>
    </rPh>
    <rPh sb="66" eb="68">
      <t>サンシュツ</t>
    </rPh>
    <phoneticPr fontId="3"/>
  </si>
  <si>
    <t>Ⅰ相</t>
    <rPh sb="1" eb="2">
      <t>ソウ</t>
    </rPh>
    <phoneticPr fontId="3"/>
  </si>
  <si>
    <t>Ｂ</t>
  </si>
  <si>
    <t>治験薬製造承認の状況</t>
  </si>
  <si>
    <t>他の適応に国内で承認</t>
    <rPh sb="0" eb="1">
      <t>タ</t>
    </rPh>
    <rPh sb="2" eb="4">
      <t>テキオウ</t>
    </rPh>
    <rPh sb="5" eb="7">
      <t>コクナイ</t>
    </rPh>
    <rPh sb="8" eb="10">
      <t>ショウニン</t>
    </rPh>
    <phoneticPr fontId="3"/>
  </si>
  <si>
    <t>同一適応に欧米で承認</t>
    <rPh sb="0" eb="2">
      <t>ドウイツ</t>
    </rPh>
    <rPh sb="2" eb="4">
      <t>テキオウ</t>
    </rPh>
    <rPh sb="5" eb="7">
      <t>オウベイ</t>
    </rPh>
    <rPh sb="8" eb="10">
      <t>ショウニン</t>
    </rPh>
    <phoneticPr fontId="3"/>
  </si>
  <si>
    <t>未承認</t>
    <rPh sb="0" eb="3">
      <t>ミショウニン</t>
    </rPh>
    <phoneticPr fontId="3"/>
  </si>
  <si>
    <t>Ⅰ相（first-in-man）</t>
    <rPh sb="1" eb="2">
      <t>ソウ</t>
    </rPh>
    <phoneticPr fontId="3"/>
  </si>
  <si>
    <t>Ｃ</t>
  </si>
  <si>
    <t>デザイン</t>
  </si>
  <si>
    <t>非対照・非盲検</t>
    <rPh sb="0" eb="1">
      <t>ヒ</t>
    </rPh>
    <rPh sb="1" eb="3">
      <t>タイショウ</t>
    </rPh>
    <rPh sb="4" eb="5">
      <t>ヒ</t>
    </rPh>
    <rPh sb="5" eb="7">
      <t>モウケン</t>
    </rPh>
    <phoneticPr fontId="3"/>
  </si>
  <si>
    <t>対照・非盲検</t>
    <rPh sb="0" eb="2">
      <t>タイショウ</t>
    </rPh>
    <rPh sb="3" eb="4">
      <t>ヒ</t>
    </rPh>
    <rPh sb="4" eb="6">
      <t>モウケン</t>
    </rPh>
    <phoneticPr fontId="3"/>
  </si>
  <si>
    <t>対照・盲検</t>
    <rPh sb="0" eb="2">
      <t>タイショウ</t>
    </rPh>
    <rPh sb="3" eb="5">
      <t>モウケン</t>
    </rPh>
    <phoneticPr fontId="3"/>
  </si>
  <si>
    <t>D</t>
  </si>
  <si>
    <t>術前・術後</t>
    <rPh sb="0" eb="2">
      <t>ジュツゼン</t>
    </rPh>
    <rPh sb="3" eb="5">
      <t>ジュツゴ</t>
    </rPh>
    <phoneticPr fontId="3"/>
  </si>
  <si>
    <t>一次治療</t>
    <rPh sb="0" eb="2">
      <t>イチジ</t>
    </rPh>
    <rPh sb="2" eb="4">
      <t>チリョウ</t>
    </rPh>
    <phoneticPr fontId="3"/>
  </si>
  <si>
    <t>二次治療以降</t>
    <rPh sb="0" eb="2">
      <t>ニジ</t>
    </rPh>
    <rPh sb="2" eb="4">
      <t>チリョウ</t>
    </rPh>
    <rPh sb="4" eb="6">
      <t>イコウ</t>
    </rPh>
    <phoneticPr fontId="3"/>
  </si>
  <si>
    <t>E</t>
  </si>
  <si>
    <t>併用薬の使用</t>
  </si>
  <si>
    <t>×（併用する同効薬の種類）</t>
    <rPh sb="2" eb="4">
      <t>ヘイヨウ</t>
    </rPh>
    <rPh sb="6" eb="7">
      <t>ドウ</t>
    </rPh>
    <rPh sb="7" eb="8">
      <t>コウ</t>
    </rPh>
    <rPh sb="8" eb="9">
      <t>クスリ</t>
    </rPh>
    <rPh sb="10" eb="12">
      <t>シュルイ</t>
    </rPh>
    <phoneticPr fontId="3"/>
  </si>
  <si>
    <t>種類</t>
  </si>
  <si>
    <t>F</t>
  </si>
  <si>
    <t>治験薬の投与経路</t>
    <rPh sb="0" eb="3">
      <t>チケンヤク</t>
    </rPh>
    <rPh sb="4" eb="6">
      <t>トウヨ</t>
    </rPh>
    <rPh sb="6" eb="8">
      <t>ケイロ</t>
    </rPh>
    <phoneticPr fontId="3"/>
  </si>
  <si>
    <t>内用・外用</t>
    <rPh sb="0" eb="2">
      <t>ナイヨウ</t>
    </rPh>
    <rPh sb="3" eb="4">
      <t>ガイ</t>
    </rPh>
    <rPh sb="4" eb="5">
      <t>ヨウ</t>
    </rPh>
    <phoneticPr fontId="3"/>
  </si>
  <si>
    <t>皮下・筋注</t>
    <rPh sb="0" eb="2">
      <t>ヒカ</t>
    </rPh>
    <rPh sb="3" eb="4">
      <t>スジ</t>
    </rPh>
    <rPh sb="4" eb="5">
      <t>チュウ</t>
    </rPh>
    <phoneticPr fontId="3"/>
  </si>
  <si>
    <t>静注・特殊</t>
    <rPh sb="0" eb="1">
      <t>セイ</t>
    </rPh>
    <rPh sb="1" eb="2">
      <t>チュウ</t>
    </rPh>
    <rPh sb="3" eb="5">
      <t>トクシュ</t>
    </rPh>
    <phoneticPr fontId="3"/>
  </si>
  <si>
    <t>G</t>
  </si>
  <si>
    <t>治験薬の投与期間</t>
    <rPh sb="0" eb="2">
      <t>チケン</t>
    </rPh>
    <rPh sb="2" eb="3">
      <t>ヤク</t>
    </rPh>
    <rPh sb="4" eb="6">
      <t>トウヨ</t>
    </rPh>
    <rPh sb="6" eb="8">
      <t>キカン</t>
    </rPh>
    <phoneticPr fontId="3"/>
  </si>
  <si>
    <t>4週間以内</t>
    <rPh sb="1" eb="3">
      <t>シュウカン</t>
    </rPh>
    <rPh sb="3" eb="5">
      <t>イナイ</t>
    </rPh>
    <phoneticPr fontId="3"/>
  </si>
  <si>
    <t>5～24週</t>
    <rPh sb="4" eb="5">
      <t>シュウ</t>
    </rPh>
    <phoneticPr fontId="3"/>
  </si>
  <si>
    <t>25週～49週、50週以上は25週毎に9ポイント加算する。</t>
    <rPh sb="2" eb="3">
      <t>シュウ</t>
    </rPh>
    <rPh sb="6" eb="7">
      <t>シュウ</t>
    </rPh>
    <rPh sb="10" eb="13">
      <t>シュウイジョウ</t>
    </rPh>
    <rPh sb="16" eb="17">
      <t>シュウ</t>
    </rPh>
    <rPh sb="17" eb="18">
      <t>ゴト</t>
    </rPh>
    <rPh sb="24" eb="26">
      <t>カサン</t>
    </rPh>
    <phoneticPr fontId="3"/>
  </si>
  <si>
    <t>※初回算出時の推定投与期間又は前回算出時の超過期間を更に超えた期間について、4週毎に１ポイント加算する。</t>
  </si>
  <si>
    <t>H</t>
  </si>
  <si>
    <t>被験者層</t>
    <rPh sb="0" eb="3">
      <t>ヒケンシャ</t>
    </rPh>
    <rPh sb="3" eb="4">
      <t>ソウ</t>
    </rPh>
    <phoneticPr fontId="3"/>
  </si>
  <si>
    <t>成人</t>
    <rPh sb="0" eb="2">
      <t>セイジン</t>
    </rPh>
    <phoneticPr fontId="3"/>
  </si>
  <si>
    <t>小児</t>
  </si>
  <si>
    <t>I</t>
  </si>
  <si>
    <t>被験者の選出　　
（適格＋除外規準数）</t>
    <rPh sb="0" eb="3">
      <t>ヒケンシャ</t>
    </rPh>
    <rPh sb="4" eb="6">
      <t>センシュツ</t>
    </rPh>
    <rPh sb="10" eb="12">
      <t>テキカク</t>
    </rPh>
    <rPh sb="13" eb="15">
      <t>ジョガイ</t>
    </rPh>
    <rPh sb="15" eb="17">
      <t>キジュン</t>
    </rPh>
    <rPh sb="17" eb="18">
      <t>スウ</t>
    </rPh>
    <phoneticPr fontId="3"/>
  </si>
  <si>
    <t>19以下</t>
    <rPh sb="2" eb="4">
      <t>イカ</t>
    </rPh>
    <phoneticPr fontId="3"/>
  </si>
  <si>
    <t>20～29</t>
  </si>
  <si>
    <t>30以上</t>
    <rPh sb="2" eb="4">
      <t>イジョウ</t>
    </rPh>
    <phoneticPr fontId="3"/>
  </si>
  <si>
    <t>J</t>
  </si>
  <si>
    <t>検体の搬送</t>
    <rPh sb="0" eb="2">
      <t>ケンタイ</t>
    </rPh>
    <rPh sb="3" eb="5">
      <t>ハンソウ</t>
    </rPh>
    <phoneticPr fontId="3"/>
  </si>
  <si>
    <t>有り（国内）</t>
    <rPh sb="0" eb="1">
      <t>ア</t>
    </rPh>
    <rPh sb="3" eb="5">
      <t>コクナイ</t>
    </rPh>
    <phoneticPr fontId="3"/>
  </si>
  <si>
    <t>有り（海外）</t>
    <rPh sb="0" eb="1">
      <t>ア</t>
    </rPh>
    <rPh sb="3" eb="5">
      <t>カイガイ</t>
    </rPh>
    <phoneticPr fontId="3"/>
  </si>
  <si>
    <t>K</t>
  </si>
  <si>
    <t>観察頻度（受診回数）</t>
  </si>
  <si>
    <t>4週に1回以下</t>
  </si>
  <si>
    <t>4週に1回超～2回以下</t>
  </si>
  <si>
    <t>4週に2回超</t>
  </si>
  <si>
    <t>L</t>
  </si>
  <si>
    <t>一般的臨床検査＋非侵襲的機能検査及び画像診断項目数</t>
    <rPh sb="0" eb="3">
      <t>イッパンテキ</t>
    </rPh>
    <rPh sb="3" eb="5">
      <t>リンショウ</t>
    </rPh>
    <rPh sb="5" eb="7">
      <t>ケンサ</t>
    </rPh>
    <rPh sb="8" eb="9">
      <t>ヒ</t>
    </rPh>
    <rPh sb="9" eb="10">
      <t>シン</t>
    </rPh>
    <rPh sb="11" eb="12">
      <t>テキ</t>
    </rPh>
    <rPh sb="12" eb="14">
      <t>キノウ</t>
    </rPh>
    <rPh sb="14" eb="16">
      <t>ケンサ</t>
    </rPh>
    <rPh sb="16" eb="17">
      <t>オヨ</t>
    </rPh>
    <rPh sb="18" eb="20">
      <t>ガゾウ</t>
    </rPh>
    <rPh sb="20" eb="22">
      <t>シンダン</t>
    </rPh>
    <rPh sb="22" eb="24">
      <t>コウモク</t>
    </rPh>
    <rPh sb="24" eb="25">
      <t>スウ</t>
    </rPh>
    <phoneticPr fontId="3"/>
  </si>
  <si>
    <t>49以下</t>
    <rPh sb="2" eb="4">
      <t>イカ</t>
    </rPh>
    <phoneticPr fontId="3"/>
  </si>
  <si>
    <t>50～99</t>
  </si>
  <si>
    <t>100以上</t>
    <rPh sb="3" eb="5">
      <t>イジョウ</t>
    </rPh>
    <phoneticPr fontId="3"/>
  </si>
  <si>
    <t>M</t>
  </si>
  <si>
    <t>侵襲的機能検査及び画像診断回数</t>
    <rPh sb="0" eb="1">
      <t>シン</t>
    </rPh>
    <rPh sb="1" eb="2">
      <t>オソ</t>
    </rPh>
    <rPh sb="2" eb="3">
      <t>テキ</t>
    </rPh>
    <rPh sb="3" eb="5">
      <t>キノウ</t>
    </rPh>
    <rPh sb="5" eb="7">
      <t>ケンサ</t>
    </rPh>
    <rPh sb="7" eb="8">
      <t>オヨ</t>
    </rPh>
    <phoneticPr fontId="3"/>
  </si>
  <si>
    <t>　×　（回数）
治験期間全体</t>
  </si>
  <si>
    <t>回</t>
    <rPh sb="0" eb="1">
      <t>カイ</t>
    </rPh>
    <phoneticPr fontId="3"/>
  </si>
  <si>
    <t>　×　（回数）
スクリーニング</t>
  </si>
  <si>
    <t>N</t>
  </si>
  <si>
    <t>特殊検査のための検体採取回数</t>
    <rPh sb="0" eb="2">
      <t>トクシュ</t>
    </rPh>
    <rPh sb="2" eb="4">
      <t>ケンサ</t>
    </rPh>
    <rPh sb="8" eb="10">
      <t>ケンタイ</t>
    </rPh>
    <rPh sb="10" eb="12">
      <t>サイシュ</t>
    </rPh>
    <rPh sb="12" eb="14">
      <t>カイスウ</t>
    </rPh>
    <phoneticPr fontId="3"/>
  </si>
  <si>
    <t>　×　（回数）
治験期間全体</t>
    <rPh sb="4" eb="6">
      <t>カイスウ</t>
    </rPh>
    <rPh sb="8" eb="10">
      <t>チケン</t>
    </rPh>
    <rPh sb="10" eb="12">
      <t>キカン</t>
    </rPh>
    <rPh sb="12" eb="14">
      <t>ゼンタイ</t>
    </rPh>
    <phoneticPr fontId="3"/>
  </si>
  <si>
    <t>　×　（回数）
スクリーニング</t>
    <rPh sb="4" eb="6">
      <t>カイスウ</t>
    </rPh>
    <phoneticPr fontId="3"/>
  </si>
  <si>
    <t>　×　（回数）</t>
    <rPh sb="4" eb="6">
      <t>カイスウ</t>
    </rPh>
    <phoneticPr fontId="3"/>
  </si>
  <si>
    <t>Ⅱ相・Ⅲ相</t>
  </si>
  <si>
    <t>Ⅰ相</t>
  </si>
  <si>
    <t>Ⅰ相
（firsrt-in-man）</t>
  </si>
  <si>
    <t>臨床試験研究費：合計ポイント数（全ての要素）　×　6,000円　×　症例数　　　　　　　</t>
  </si>
  <si>
    <t>合計ポイント</t>
    <rPh sb="0" eb="2">
      <t>ゴウケイ</t>
    </rPh>
    <phoneticPr fontId="3"/>
  </si>
  <si>
    <t>脱落症例研究費：合計ポイント数（要素H、I、J、L、M、N）　×　6,000円　×　症例数</t>
    <rPh sb="0" eb="2">
      <t>ダツラク</t>
    </rPh>
    <rPh sb="2" eb="4">
      <t>ショウレイ</t>
    </rPh>
    <rPh sb="4" eb="7">
      <t>ケンキュウヒ</t>
    </rPh>
    <rPh sb="16" eb="18">
      <t>ヨウソ</t>
    </rPh>
    <phoneticPr fontId="3"/>
  </si>
  <si>
    <t>　＊脱落症例研究費の算出に用いる要素M、Nはスクリーニングのポイントを用いる。　　　</t>
    <phoneticPr fontId="5"/>
  </si>
  <si>
    <t>別紙2</t>
    <rPh sb="0" eb="2">
      <t>ベッシ</t>
    </rPh>
    <phoneticPr fontId="5"/>
  </si>
  <si>
    <t>検査管理費ポイント算出表</t>
    <rPh sb="0" eb="2">
      <t>ケンサ</t>
    </rPh>
    <rPh sb="2" eb="4">
      <t>カンリ</t>
    </rPh>
    <rPh sb="9" eb="11">
      <t>サンシュツ</t>
    </rPh>
    <rPh sb="11" eb="12">
      <t>ヒョウ</t>
    </rPh>
    <phoneticPr fontId="3"/>
  </si>
  <si>
    <r>
      <t>3年目以降ポイント</t>
    </r>
    <r>
      <rPr>
        <sz val="11"/>
        <color theme="1"/>
        <rFont val="ＭＳ Ｐゴシック"/>
        <family val="3"/>
        <charset val="128"/>
      </rPr>
      <t>※
（実施症例）
※契約3年目より毎年算出</t>
    </r>
    <rPh sb="1" eb="3">
      <t>ネンメ</t>
    </rPh>
    <rPh sb="3" eb="5">
      <t>イコウ</t>
    </rPh>
    <rPh sb="12" eb="14">
      <t>ジッシ</t>
    </rPh>
    <rPh sb="14" eb="16">
      <t>ショウレイ</t>
    </rPh>
    <rPh sb="19" eb="21">
      <t>ケイヤク</t>
    </rPh>
    <rPh sb="22" eb="24">
      <t>ネンメ</t>
    </rPh>
    <rPh sb="26" eb="28">
      <t>マイトシ</t>
    </rPh>
    <rPh sb="28" eb="30">
      <t>サンシュツ</t>
    </rPh>
    <phoneticPr fontId="3"/>
  </si>
  <si>
    <t>（ウエイト×2）</t>
  </si>
  <si>
    <t>Ａ</t>
  </si>
  <si>
    <t>外来における特殊検査のための検体採取</t>
    <rPh sb="0" eb="2">
      <t>ガイライ</t>
    </rPh>
    <rPh sb="6" eb="8">
      <t>トクシュ</t>
    </rPh>
    <rPh sb="8" eb="10">
      <t>ケンサ</t>
    </rPh>
    <rPh sb="14" eb="16">
      <t>ケンタイ</t>
    </rPh>
    <rPh sb="16" eb="18">
      <t>サイシュ</t>
    </rPh>
    <phoneticPr fontId="3"/>
  </si>
  <si>
    <t>スクリーニング
　　　×　（回数）　</t>
    <phoneticPr fontId="3"/>
  </si>
  <si>
    <t>B</t>
  </si>
  <si>
    <t>検体の処理</t>
    <rPh sb="0" eb="2">
      <t>ケンタイ</t>
    </rPh>
    <rPh sb="3" eb="5">
      <t>ショリ</t>
    </rPh>
    <phoneticPr fontId="3"/>
  </si>
  <si>
    <t>治験期間全体
　　　×　（回数）　　</t>
    <rPh sb="0" eb="2">
      <t>チケン</t>
    </rPh>
    <rPh sb="2" eb="4">
      <t>キカン</t>
    </rPh>
    <rPh sb="4" eb="6">
      <t>ゼンタイ</t>
    </rPh>
    <rPh sb="13" eb="15">
      <t>カイスウ</t>
    </rPh>
    <phoneticPr fontId="3"/>
  </si>
  <si>
    <t>回　</t>
    <phoneticPr fontId="5"/>
  </si>
  <si>
    <t>スクリーニング
　　　×　（回数）　　</t>
    <rPh sb="14" eb="16">
      <t>カイスウ</t>
    </rPh>
    <phoneticPr fontId="3"/>
  </si>
  <si>
    <t>C</t>
  </si>
  <si>
    <t>生理検査の実施</t>
  </si>
  <si>
    <t>治験期間全体
　　　×　（回数）　</t>
    <rPh sb="0" eb="2">
      <t>チケン</t>
    </rPh>
    <rPh sb="2" eb="4">
      <t>キカン</t>
    </rPh>
    <rPh sb="4" eb="6">
      <t>ゼンタイ</t>
    </rPh>
    <rPh sb="13" eb="15">
      <t>カイスウ</t>
    </rPh>
    <phoneticPr fontId="3"/>
  </si>
  <si>
    <t>治験期間全体
　×　（回数）　依頼者手順による検査</t>
    <rPh sb="0" eb="2">
      <t>チケン</t>
    </rPh>
    <rPh sb="2" eb="4">
      <t>キカン</t>
    </rPh>
    <rPh sb="4" eb="6">
      <t>ゼンタイ</t>
    </rPh>
    <rPh sb="11" eb="13">
      <t>カイスウ</t>
    </rPh>
    <phoneticPr fontId="3"/>
  </si>
  <si>
    <t>スクリーニング
　　　×　（回数）　</t>
  </si>
  <si>
    <t>スクリーニング
　×　（回数）　依頼者手順による検査</t>
  </si>
  <si>
    <t>回　（依頼者手順による検査）</t>
    <rPh sb="0" eb="1">
      <t>カイ</t>
    </rPh>
    <rPh sb="3" eb="6">
      <t>イライシャ</t>
    </rPh>
    <rPh sb="6" eb="8">
      <t>テジュン</t>
    </rPh>
    <rPh sb="11" eb="13">
      <t>ケンサ</t>
    </rPh>
    <phoneticPr fontId="3"/>
  </si>
  <si>
    <t>病理標本作製／提出</t>
    <rPh sb="0" eb="2">
      <t>ビョウリ</t>
    </rPh>
    <rPh sb="2" eb="4">
      <t>ヒョウホン</t>
    </rPh>
    <rPh sb="4" eb="6">
      <t>サクセイ</t>
    </rPh>
    <rPh sb="7" eb="9">
      <t>テイシュツ</t>
    </rPh>
    <phoneticPr fontId="3"/>
  </si>
  <si>
    <t>治験期間全体 
　　　×　（回数）　</t>
    <rPh sb="0" eb="2">
      <t>チケン</t>
    </rPh>
    <rPh sb="2" eb="4">
      <t>キカン</t>
    </rPh>
    <rPh sb="4" eb="6">
      <t>ゼンタイ</t>
    </rPh>
    <rPh sb="14" eb="16">
      <t>カイスウ</t>
    </rPh>
    <phoneticPr fontId="3"/>
  </si>
  <si>
    <r>
      <rPr>
        <sz val="10"/>
        <rFont val="ＭＳ Ｐゴシック"/>
        <family val="3"/>
        <charset val="128"/>
      </rPr>
      <t>※</t>
    </r>
    <r>
      <rPr>
        <sz val="10"/>
        <rFont val="ＭＳ Ｐ明朝"/>
        <family val="1"/>
        <charset val="128"/>
      </rPr>
      <t>A～D：前回算出より超過した回数</t>
    </r>
    <rPh sb="5" eb="7">
      <t>ゼンカイ</t>
    </rPh>
    <rPh sb="7" eb="9">
      <t>サンシュツ</t>
    </rPh>
    <rPh sb="11" eb="13">
      <t>チョウカ</t>
    </rPh>
    <rPh sb="15" eb="17">
      <t>カイスウ</t>
    </rPh>
    <phoneticPr fontId="5"/>
  </si>
  <si>
    <t>　臨床検査管理費： 合計ポイント数 × 1,000円 × 症例数</t>
    <rPh sb="1" eb="3">
      <t>リンショウ</t>
    </rPh>
    <rPh sb="3" eb="5">
      <t>ケンサ</t>
    </rPh>
    <rPh sb="5" eb="8">
      <t>カンリヒ</t>
    </rPh>
    <rPh sb="10" eb="12">
      <t>ゴウケイ</t>
    </rPh>
    <rPh sb="16" eb="17">
      <t>スウ</t>
    </rPh>
    <rPh sb="25" eb="26">
      <t>エン</t>
    </rPh>
    <rPh sb="29" eb="32">
      <t>ショウレイスウ</t>
    </rPh>
    <phoneticPr fontId="3"/>
  </si>
  <si>
    <t>合計ポイント数</t>
    <rPh sb="0" eb="2">
      <t>ゴウケイ</t>
    </rPh>
    <rPh sb="6" eb="7">
      <t>スウ</t>
    </rPh>
    <phoneticPr fontId="3"/>
  </si>
  <si>
    <t>合計ポイント数</t>
  </si>
  <si>
    <t>　脱落症例研究費： 合計ポイント数 × 0.8  × 1,000円 × 症例数</t>
    <rPh sb="1" eb="3">
      <t>ダツラク</t>
    </rPh>
    <rPh sb="3" eb="5">
      <t>ショウレイ</t>
    </rPh>
    <rPh sb="5" eb="8">
      <t>ケンキュウヒ</t>
    </rPh>
    <phoneticPr fontId="3"/>
  </si>
  <si>
    <t>※実施症例毎の合計回数を記載する。
※初回算出時の推定投与期間の半分以上の期間において治験薬投与を実施した症例おいてポイント算出を行う</t>
    <rPh sb="1" eb="3">
      <t>ジッシ</t>
    </rPh>
    <rPh sb="3" eb="5">
      <t>ショウレイ</t>
    </rPh>
    <rPh sb="5" eb="6">
      <t>ゴト</t>
    </rPh>
    <rPh sb="7" eb="9">
      <t>ゴウケイ</t>
    </rPh>
    <rPh sb="9" eb="11">
      <t>カイスウ</t>
    </rPh>
    <rPh sb="12" eb="14">
      <t>キサイ</t>
    </rPh>
    <rPh sb="19" eb="21">
      <t>ショカイ</t>
    </rPh>
    <rPh sb="21" eb="23">
      <t>サンシュツ</t>
    </rPh>
    <rPh sb="23" eb="24">
      <t>トキ</t>
    </rPh>
    <rPh sb="25" eb="27">
      <t>スイテイ</t>
    </rPh>
    <rPh sb="27" eb="29">
      <t>トウヨ</t>
    </rPh>
    <rPh sb="29" eb="31">
      <t>キカン</t>
    </rPh>
    <rPh sb="32" eb="34">
      <t>ハンブン</t>
    </rPh>
    <rPh sb="34" eb="36">
      <t>イジョウ</t>
    </rPh>
    <rPh sb="37" eb="39">
      <t>キカン</t>
    </rPh>
    <rPh sb="43" eb="45">
      <t>チケン</t>
    </rPh>
    <rPh sb="45" eb="46">
      <t>クスリ</t>
    </rPh>
    <rPh sb="46" eb="48">
      <t>トウヨ</t>
    </rPh>
    <rPh sb="49" eb="51">
      <t>ジッシ</t>
    </rPh>
    <rPh sb="53" eb="55">
      <t>ショウレイ</t>
    </rPh>
    <rPh sb="62" eb="64">
      <t>サンシュツ</t>
    </rPh>
    <rPh sb="65" eb="66">
      <t>オコナ</t>
    </rPh>
    <phoneticPr fontId="5"/>
  </si>
  <si>
    <t>放射線管理費ポイント算出表</t>
  </si>
  <si>
    <t>撮影回数</t>
  </si>
  <si>
    <t>治験期間全体
　×　（回数）　依頼者手順による撮影</t>
    <rPh sb="0" eb="2">
      <t>チケン</t>
    </rPh>
    <rPh sb="2" eb="4">
      <t>キカン</t>
    </rPh>
    <rPh sb="4" eb="6">
      <t>ゼンタイ</t>
    </rPh>
    <rPh sb="11" eb="13">
      <t>カイスウ</t>
    </rPh>
    <rPh sb="23" eb="25">
      <t>サツエイ</t>
    </rPh>
    <phoneticPr fontId="3"/>
  </si>
  <si>
    <t>スクリーニング
　×　（回数）　依頼者手順による撮影</t>
    <rPh sb="24" eb="26">
      <t>サツエイ</t>
    </rPh>
    <phoneticPr fontId="3"/>
  </si>
  <si>
    <t>回　（依頼者手順による撮影）</t>
    <rPh sb="0" eb="1">
      <t>カイ</t>
    </rPh>
    <rPh sb="3" eb="6">
      <t>イライシャ</t>
    </rPh>
    <rPh sb="6" eb="8">
      <t>テジュン</t>
    </rPh>
    <rPh sb="11" eb="13">
      <t>サツエイ</t>
    </rPh>
    <phoneticPr fontId="3"/>
  </si>
  <si>
    <r>
      <rPr>
        <sz val="10"/>
        <rFont val="ＭＳ Ｐゴシック"/>
        <family val="3"/>
        <charset val="128"/>
      </rPr>
      <t>※</t>
    </r>
    <r>
      <rPr>
        <sz val="10"/>
        <rFont val="ＭＳ Ｐ明朝"/>
        <family val="1"/>
        <charset val="128"/>
      </rPr>
      <t>前回算出より超過した回数</t>
    </r>
    <rPh sb="1" eb="3">
      <t>ゼンカイ</t>
    </rPh>
    <rPh sb="3" eb="5">
      <t>サンシュツ</t>
    </rPh>
    <rPh sb="7" eb="9">
      <t>チョウカ</t>
    </rPh>
    <rPh sb="11" eb="13">
      <t>カイスウ</t>
    </rPh>
    <phoneticPr fontId="5"/>
  </si>
  <si>
    <t xml:space="preserve">　放射線管理費： 合計ポイント数 × 1,000円 × 症例数  </t>
    <rPh sb="1" eb="4">
      <t>ホウシャセン</t>
    </rPh>
    <rPh sb="4" eb="7">
      <t>カンリヒ</t>
    </rPh>
    <rPh sb="9" eb="11">
      <t>ゴウケイ</t>
    </rPh>
    <rPh sb="15" eb="16">
      <t>スウ</t>
    </rPh>
    <rPh sb="24" eb="25">
      <t>エン</t>
    </rPh>
    <rPh sb="28" eb="31">
      <t>ショウレイスウ</t>
    </rPh>
    <phoneticPr fontId="3"/>
  </si>
  <si>
    <t>　脱落症例研究費： 合計ポイント数 × 0.8 × 1,000円 × 症例数</t>
    <rPh sb="1" eb="3">
      <t>ダツラク</t>
    </rPh>
    <rPh sb="3" eb="5">
      <t>ショウレイ</t>
    </rPh>
    <rPh sb="5" eb="8">
      <t>ケンキュウヒ</t>
    </rPh>
    <phoneticPr fontId="3"/>
  </si>
  <si>
    <t>看護・CRC管理費ポイント算出表</t>
    <rPh sb="0" eb="2">
      <t>カンゴ</t>
    </rPh>
    <rPh sb="6" eb="8">
      <t>カンリ</t>
    </rPh>
    <phoneticPr fontId="5"/>
  </si>
  <si>
    <t>静脈注射の投与回数</t>
    <rPh sb="0" eb="2">
      <t>ジョウミャク</t>
    </rPh>
    <rPh sb="2" eb="4">
      <t>チュウシャ</t>
    </rPh>
    <rPh sb="5" eb="7">
      <t>トウヨ</t>
    </rPh>
    <rPh sb="7" eb="9">
      <t>カイスウ</t>
    </rPh>
    <phoneticPr fontId="5"/>
  </si>
  <si>
    <t>×（回数）</t>
    <rPh sb="2" eb="4">
      <t>カイスウ</t>
    </rPh>
    <phoneticPr fontId="5"/>
  </si>
  <si>
    <t>回</t>
    <rPh sb="0" eb="1">
      <t>カイ</t>
    </rPh>
    <phoneticPr fontId="5"/>
  </si>
  <si>
    <t>入院および化学療法センターでの特殊検査のための検体採取回数</t>
    <rPh sb="0" eb="2">
      <t>ニュウイン</t>
    </rPh>
    <rPh sb="5" eb="9">
      <t>カガクリョウホウ</t>
    </rPh>
    <rPh sb="15" eb="17">
      <t>トクシュ</t>
    </rPh>
    <rPh sb="17" eb="19">
      <t>ケンサ</t>
    </rPh>
    <rPh sb="23" eb="25">
      <t>ケンタイ</t>
    </rPh>
    <rPh sb="25" eb="27">
      <t>サイシュ</t>
    </rPh>
    <rPh sb="27" eb="29">
      <t>カイスウ</t>
    </rPh>
    <phoneticPr fontId="5"/>
  </si>
  <si>
    <t>治験期間全体
×（回数）</t>
    <phoneticPr fontId="5"/>
  </si>
  <si>
    <t>入院が必要な日数</t>
    <rPh sb="0" eb="2">
      <t>ニュウイン</t>
    </rPh>
    <rPh sb="3" eb="5">
      <t>ヒツヨウ</t>
    </rPh>
    <rPh sb="6" eb="8">
      <t>ニッスウ</t>
    </rPh>
    <phoneticPr fontId="3"/>
  </si>
  <si>
    <t>×日数（治験薬投与日以外）</t>
    <rPh sb="1" eb="3">
      <t>ニッスウ</t>
    </rPh>
    <rPh sb="4" eb="6">
      <t>チケン</t>
    </rPh>
    <rPh sb="6" eb="7">
      <t>クスリ</t>
    </rPh>
    <rPh sb="7" eb="9">
      <t>トウヨ</t>
    </rPh>
    <rPh sb="9" eb="10">
      <t>ヒ</t>
    </rPh>
    <rPh sb="10" eb="12">
      <t>イガイ</t>
    </rPh>
    <phoneticPr fontId="5"/>
  </si>
  <si>
    <t>日</t>
    <rPh sb="0" eb="1">
      <t>ヒ</t>
    </rPh>
    <phoneticPr fontId="3"/>
  </si>
  <si>
    <t>×日数（治験薬投与日）</t>
    <rPh sb="1" eb="3">
      <t>ニッスウ</t>
    </rPh>
    <rPh sb="4" eb="6">
      <t>チケン</t>
    </rPh>
    <rPh sb="6" eb="7">
      <t>クスリ</t>
    </rPh>
    <rPh sb="7" eb="9">
      <t>トウヨ</t>
    </rPh>
    <rPh sb="9" eb="10">
      <t>ヒ</t>
    </rPh>
    <phoneticPr fontId="5"/>
  </si>
  <si>
    <t>日（治験薬投与日以外）</t>
    <rPh sb="0" eb="1">
      <t>ヒ</t>
    </rPh>
    <rPh sb="2" eb="4">
      <t>チケン</t>
    </rPh>
    <rPh sb="4" eb="5">
      <t>クスリ</t>
    </rPh>
    <rPh sb="5" eb="7">
      <t>トウヨ</t>
    </rPh>
    <rPh sb="7" eb="8">
      <t>ヒ</t>
    </rPh>
    <rPh sb="8" eb="10">
      <t>イガイ</t>
    </rPh>
    <phoneticPr fontId="3"/>
  </si>
  <si>
    <t>日（治験薬投与日）</t>
    <rPh sb="0" eb="1">
      <t>ヒ</t>
    </rPh>
    <rPh sb="2" eb="4">
      <t>チケン</t>
    </rPh>
    <rPh sb="4" eb="5">
      <t>クスリ</t>
    </rPh>
    <rPh sb="5" eb="7">
      <t>トウヨ</t>
    </rPh>
    <rPh sb="7" eb="8">
      <t>ヒ</t>
    </rPh>
    <phoneticPr fontId="3"/>
  </si>
  <si>
    <r>
      <rPr>
        <sz val="10"/>
        <rFont val="ＭＳ Ｐゴシック"/>
        <family val="3"/>
        <charset val="128"/>
      </rPr>
      <t>※</t>
    </r>
    <r>
      <rPr>
        <sz val="10"/>
        <rFont val="ＭＳ Ｐ明朝"/>
        <family val="1"/>
        <charset val="128"/>
      </rPr>
      <t>A～C：前回算出より超過した回数</t>
    </r>
    <rPh sb="5" eb="7">
      <t>ゼンカイ</t>
    </rPh>
    <rPh sb="7" eb="9">
      <t>サンシュツ</t>
    </rPh>
    <rPh sb="11" eb="13">
      <t>チョウカ</t>
    </rPh>
    <rPh sb="15" eb="17">
      <t>カイスウ</t>
    </rPh>
    <phoneticPr fontId="5"/>
  </si>
  <si>
    <t>看護・CRC管理費： 合計ポイント数 × 1,000円 × 症例数</t>
    <rPh sb="8" eb="9">
      <t>ヒ</t>
    </rPh>
    <rPh sb="11" eb="13">
      <t>ゴウケイ</t>
    </rPh>
    <rPh sb="17" eb="18">
      <t>スウ</t>
    </rPh>
    <rPh sb="26" eb="27">
      <t>エン</t>
    </rPh>
    <rPh sb="30" eb="33">
      <t>ショウレイスウ</t>
    </rPh>
    <phoneticPr fontId="3"/>
  </si>
  <si>
    <t>※特殊検査とは、治験特有の検体採取を指す。（例）PK採血やリキッドによる遺伝子検査等</t>
    <rPh sb="1" eb="3">
      <t>トクシュ</t>
    </rPh>
    <rPh sb="3" eb="5">
      <t>ケンサ</t>
    </rPh>
    <rPh sb="8" eb="10">
      <t>チケン</t>
    </rPh>
    <rPh sb="10" eb="12">
      <t>トクユウ</t>
    </rPh>
    <rPh sb="13" eb="17">
      <t>ケンタイサイシュ</t>
    </rPh>
    <rPh sb="18" eb="19">
      <t>サ</t>
    </rPh>
    <rPh sb="22" eb="23">
      <t>レイ</t>
    </rPh>
    <rPh sb="26" eb="28">
      <t>サイケツ</t>
    </rPh>
    <rPh sb="36" eb="39">
      <t>イデンシ</t>
    </rPh>
    <rPh sb="39" eb="41">
      <t>ケンサ</t>
    </rPh>
    <rPh sb="41" eb="42">
      <t>ナド</t>
    </rPh>
    <phoneticPr fontId="5"/>
  </si>
  <si>
    <t>別紙3</t>
    <rPh sb="0" eb="2">
      <t>ベッシ</t>
    </rPh>
    <phoneticPr fontId="5"/>
  </si>
  <si>
    <t>なし</t>
    <phoneticPr fontId="3"/>
  </si>
  <si>
    <t>調製後の使用期限あり</t>
    <rPh sb="0" eb="2">
      <t>チョウセイ</t>
    </rPh>
    <rPh sb="2" eb="3">
      <t>ゴ</t>
    </rPh>
    <rPh sb="4" eb="6">
      <t>シヨウ</t>
    </rPh>
    <rPh sb="6" eb="8">
      <t>キゲン</t>
    </rPh>
    <phoneticPr fontId="3"/>
  </si>
  <si>
    <t>治験薬管理経費ポイント算出表</t>
    <rPh sb="0" eb="2">
      <t>チケン</t>
    </rPh>
    <rPh sb="2" eb="3">
      <t>ヤク</t>
    </rPh>
    <rPh sb="3" eb="5">
      <t>カンリ</t>
    </rPh>
    <rPh sb="5" eb="7">
      <t>ケイヒ</t>
    </rPh>
    <rPh sb="11" eb="13">
      <t>サンシュツ</t>
    </rPh>
    <rPh sb="13" eb="14">
      <t>ヒョウ</t>
    </rPh>
    <phoneticPr fontId="3"/>
  </si>
  <si>
    <t>調製後の使用期限なし</t>
    <rPh sb="0" eb="2">
      <t>チョウセイ</t>
    </rPh>
    <rPh sb="2" eb="3">
      <t>ゴ</t>
    </rPh>
    <rPh sb="4" eb="6">
      <t>シヨウ</t>
    </rPh>
    <rPh sb="6" eb="8">
      <t>キゲン</t>
    </rPh>
    <phoneticPr fontId="3"/>
  </si>
  <si>
    <t>個々の治験について、要素毎に該当するポイントを求め、そのポイントを合計したものをその試験のポイント数とする。</t>
    <rPh sb="0" eb="2">
      <t>ココ</t>
    </rPh>
    <rPh sb="3" eb="5">
      <t>チケン</t>
    </rPh>
    <rPh sb="10" eb="12">
      <t>ヨウソ</t>
    </rPh>
    <rPh sb="12" eb="13">
      <t>マイ</t>
    </rPh>
    <rPh sb="14" eb="16">
      <t>ガイトウ</t>
    </rPh>
    <rPh sb="23" eb="24">
      <t>モト</t>
    </rPh>
    <rPh sb="33" eb="35">
      <t>ゴウケイ</t>
    </rPh>
    <rPh sb="42" eb="44">
      <t>シケン</t>
    </rPh>
    <rPh sb="49" eb="50">
      <t>スウ</t>
    </rPh>
    <phoneticPr fontId="3"/>
  </si>
  <si>
    <t>Ⅲ相</t>
    <phoneticPr fontId="3"/>
  </si>
  <si>
    <t/>
  </si>
  <si>
    <t>Ⅰ</t>
    <phoneticPr fontId="3"/>
  </si>
  <si>
    <t>ポ　イ　ン　ト</t>
    <phoneticPr fontId="3"/>
  </si>
  <si>
    <t>Ⅱ</t>
    <phoneticPr fontId="3"/>
  </si>
  <si>
    <t>要　素</t>
    <phoneticPr fontId="3"/>
  </si>
  <si>
    <t>Ⅲ</t>
    <phoneticPr fontId="3"/>
  </si>
  <si>
    <t>ポイント数</t>
    <phoneticPr fontId="3"/>
  </si>
  <si>
    <t>（ウエイト×3）</t>
    <phoneticPr fontId="3"/>
  </si>
  <si>
    <t>A</t>
    <phoneticPr fontId="3"/>
  </si>
  <si>
    <t>治験薬の剤型</t>
    <rPh sb="0" eb="3">
      <t>チケンヤク</t>
    </rPh>
    <rPh sb="4" eb="5">
      <t>ザイ</t>
    </rPh>
    <rPh sb="5" eb="6">
      <t>カタ</t>
    </rPh>
    <phoneticPr fontId="3"/>
  </si>
  <si>
    <t>内服・外用</t>
    <rPh sb="0" eb="2">
      <t>ナイフク</t>
    </rPh>
    <rPh sb="3" eb="5">
      <t>ガイヨウ</t>
    </rPh>
    <phoneticPr fontId="3"/>
  </si>
  <si>
    <t>注射</t>
    <phoneticPr fontId="3"/>
  </si>
  <si>
    <t>2種以上の併用</t>
    <rPh sb="1" eb="2">
      <t>シュ</t>
    </rPh>
    <rPh sb="2" eb="4">
      <t>イジョウ</t>
    </rPh>
    <rPh sb="5" eb="7">
      <t>ヘイヨウ</t>
    </rPh>
    <phoneticPr fontId="3"/>
  </si>
  <si>
    <t>なし</t>
  </si>
  <si>
    <t>B</t>
    <phoneticPr fontId="3"/>
  </si>
  <si>
    <t>非対照・非盲検</t>
    <phoneticPr fontId="3"/>
  </si>
  <si>
    <t>対照・非盲検</t>
    <phoneticPr fontId="3"/>
  </si>
  <si>
    <t>対照・盲検</t>
    <rPh sb="0" eb="2">
      <t>タイショウ</t>
    </rPh>
    <rPh sb="3" eb="4">
      <t>ミョウ</t>
    </rPh>
    <rPh sb="4" eb="5">
      <t>ケン</t>
    </rPh>
    <phoneticPr fontId="3"/>
  </si>
  <si>
    <t>C</t>
    <phoneticPr fontId="3"/>
  </si>
  <si>
    <t>薬剤師による盲検業務</t>
    <rPh sb="0" eb="3">
      <t>ヤクザイシ</t>
    </rPh>
    <rPh sb="6" eb="8">
      <t>モウケン</t>
    </rPh>
    <rPh sb="8" eb="10">
      <t>ギョウム</t>
    </rPh>
    <phoneticPr fontId="3"/>
  </si>
  <si>
    <t>有</t>
    <rPh sb="0" eb="1">
      <t>ユウ</t>
    </rPh>
    <phoneticPr fontId="3"/>
  </si>
  <si>
    <t>D</t>
    <phoneticPr fontId="3"/>
  </si>
  <si>
    <t>25週～49週、50週以上は25週毎に9ポイント加算する</t>
    <rPh sb="2" eb="3">
      <t>シュウ</t>
    </rPh>
    <rPh sb="6" eb="7">
      <t>シュウ</t>
    </rPh>
    <rPh sb="10" eb="13">
      <t>シュウイジョウ</t>
    </rPh>
    <rPh sb="16" eb="17">
      <t>シュウ</t>
    </rPh>
    <rPh sb="17" eb="18">
      <t>ゴト</t>
    </rPh>
    <rPh sb="24" eb="26">
      <t>カサン</t>
    </rPh>
    <phoneticPr fontId="3"/>
  </si>
  <si>
    <t>E</t>
    <phoneticPr fontId="3"/>
  </si>
  <si>
    <t>調剤及び出庫回数</t>
    <rPh sb="0" eb="2">
      <t>チョウザイ</t>
    </rPh>
    <rPh sb="2" eb="3">
      <t>オヨ</t>
    </rPh>
    <rPh sb="4" eb="5">
      <t>デ</t>
    </rPh>
    <rPh sb="5" eb="6">
      <t>コ</t>
    </rPh>
    <rPh sb="6" eb="8">
      <t>カイスウ</t>
    </rPh>
    <phoneticPr fontId="3"/>
  </si>
  <si>
    <t>4週に1回以下</t>
    <rPh sb="1" eb="2">
      <t>シュウ</t>
    </rPh>
    <rPh sb="4" eb="7">
      <t>カイイカ</t>
    </rPh>
    <phoneticPr fontId="3"/>
  </si>
  <si>
    <t>4週に1回超～
2回以下</t>
    <rPh sb="1" eb="2">
      <t>シュウ</t>
    </rPh>
    <rPh sb="4" eb="5">
      <t>カイ</t>
    </rPh>
    <rPh sb="5" eb="6">
      <t>チョウ</t>
    </rPh>
    <rPh sb="9" eb="12">
      <t>カイイカ</t>
    </rPh>
    <phoneticPr fontId="3"/>
  </si>
  <si>
    <t>4週に2回超</t>
    <rPh sb="1" eb="2">
      <t>シュウ</t>
    </rPh>
    <rPh sb="4" eb="5">
      <t>カイ</t>
    </rPh>
    <rPh sb="5" eb="6">
      <t>コ</t>
    </rPh>
    <phoneticPr fontId="3"/>
  </si>
  <si>
    <t>F</t>
    <phoneticPr fontId="3"/>
  </si>
  <si>
    <t xml:space="preserve">治験薬保存状況
</t>
    <rPh sb="0" eb="3">
      <t>チケンヤク</t>
    </rPh>
    <rPh sb="3" eb="5">
      <t>ホゾン</t>
    </rPh>
    <rPh sb="5" eb="7">
      <t>ジョウキョウ</t>
    </rPh>
    <phoneticPr fontId="3"/>
  </si>
  <si>
    <t>室温</t>
    <rPh sb="0" eb="2">
      <t>シツオン</t>
    </rPh>
    <phoneticPr fontId="3"/>
  </si>
  <si>
    <t>常温、冷所又は遮光</t>
    <rPh sb="0" eb="2">
      <t>ジョウオン</t>
    </rPh>
    <rPh sb="3" eb="5">
      <t>レイショ</t>
    </rPh>
    <rPh sb="5" eb="6">
      <t>マタ</t>
    </rPh>
    <rPh sb="7" eb="9">
      <t>シャコウ</t>
    </rPh>
    <phoneticPr fontId="3"/>
  </si>
  <si>
    <t>冷凍、常温+遮光、　　　　冷所+遮光</t>
    <rPh sb="0" eb="2">
      <t>レイトウ</t>
    </rPh>
    <rPh sb="3" eb="5">
      <t>ジョウオン</t>
    </rPh>
    <rPh sb="6" eb="8">
      <t>シャコウ</t>
    </rPh>
    <rPh sb="13" eb="15">
      <t>レイショ</t>
    </rPh>
    <rPh sb="16" eb="18">
      <t>シャコウ</t>
    </rPh>
    <phoneticPr fontId="3"/>
  </si>
  <si>
    <t>G</t>
    <phoneticPr fontId="3"/>
  </si>
  <si>
    <t>治験薬の種目</t>
    <rPh sb="0" eb="3">
      <t>チケンヤク</t>
    </rPh>
    <rPh sb="4" eb="6">
      <t>シュモク</t>
    </rPh>
    <phoneticPr fontId="3"/>
  </si>
  <si>
    <t>毒・劇薬（予定）</t>
    <rPh sb="0" eb="1">
      <t>ドク</t>
    </rPh>
    <rPh sb="2" eb="4">
      <t>ゲキヤク</t>
    </rPh>
    <rPh sb="5" eb="7">
      <t>ヨテイ</t>
    </rPh>
    <phoneticPr fontId="5"/>
  </si>
  <si>
    <t>向精神薬・麻薬</t>
    <rPh sb="0" eb="4">
      <t>コウセイシンヤク</t>
    </rPh>
    <rPh sb="5" eb="7">
      <t>マヤク</t>
    </rPh>
    <phoneticPr fontId="3"/>
  </si>
  <si>
    <t>H</t>
    <phoneticPr fontId="3"/>
  </si>
  <si>
    <t>併用薬の交付</t>
    <rPh sb="0" eb="2">
      <t>ヘイヨウ</t>
    </rPh>
    <rPh sb="2" eb="3">
      <t>ヤク</t>
    </rPh>
    <rPh sb="4" eb="6">
      <t>コウフ</t>
    </rPh>
    <phoneticPr fontId="3"/>
  </si>
  <si>
    <t>１種</t>
    <rPh sb="1" eb="2">
      <t>シュ</t>
    </rPh>
    <phoneticPr fontId="3"/>
  </si>
  <si>
    <t>２種</t>
    <rPh sb="1" eb="2">
      <t>シュ</t>
    </rPh>
    <phoneticPr fontId="5"/>
  </si>
  <si>
    <t>３種以上</t>
    <rPh sb="1" eb="4">
      <t>シュイジョウ</t>
    </rPh>
    <phoneticPr fontId="5"/>
  </si>
  <si>
    <t>請求医のチェック</t>
    <rPh sb="0" eb="2">
      <t>セイキュウ</t>
    </rPh>
    <rPh sb="2" eb="3">
      <t>イ</t>
    </rPh>
    <phoneticPr fontId="3"/>
  </si>
  <si>
    <t>2名以下</t>
    <rPh sb="1" eb="2">
      <t>メイ</t>
    </rPh>
    <rPh sb="2" eb="4">
      <t>イカ</t>
    </rPh>
    <phoneticPr fontId="5"/>
  </si>
  <si>
    <t>3～5名</t>
    <rPh sb="3" eb="4">
      <t>メイ</t>
    </rPh>
    <phoneticPr fontId="3"/>
  </si>
  <si>
    <t>6名以上</t>
    <rPh sb="1" eb="2">
      <t>メイ</t>
    </rPh>
    <rPh sb="2" eb="4">
      <t>イジョウ</t>
    </rPh>
    <phoneticPr fontId="5"/>
  </si>
  <si>
    <t>治験薬規格数</t>
    <rPh sb="0" eb="2">
      <t>チケン</t>
    </rPh>
    <rPh sb="2" eb="3">
      <t>クスリ</t>
    </rPh>
    <rPh sb="3" eb="5">
      <t>キカク</t>
    </rPh>
    <rPh sb="5" eb="6">
      <t>スウ</t>
    </rPh>
    <phoneticPr fontId="5"/>
  </si>
  <si>
    <t>3以上</t>
    <rPh sb="1" eb="3">
      <t>イジョウ</t>
    </rPh>
    <phoneticPr fontId="5"/>
  </si>
  <si>
    <t>Ｋ</t>
    <phoneticPr fontId="3"/>
  </si>
  <si>
    <t>治験期間（1ヶ月単位）</t>
    <rPh sb="0" eb="2">
      <t>チケン</t>
    </rPh>
    <rPh sb="2" eb="4">
      <t>キカン</t>
    </rPh>
    <rPh sb="7" eb="8">
      <t>ツキ</t>
    </rPh>
    <rPh sb="8" eb="10">
      <t>タンイ</t>
    </rPh>
    <phoneticPr fontId="3"/>
  </si>
  <si>
    <t>　　×　月数（治験薬の保存・管理）</t>
    <rPh sb="4" eb="5">
      <t>ツキ</t>
    </rPh>
    <rPh sb="5" eb="6">
      <t>カイスウ</t>
    </rPh>
    <rPh sb="7" eb="9">
      <t>チケン</t>
    </rPh>
    <rPh sb="9" eb="10">
      <t>ヤク</t>
    </rPh>
    <rPh sb="11" eb="13">
      <t>ホゾン</t>
    </rPh>
    <rPh sb="14" eb="16">
      <t>カンリ</t>
    </rPh>
    <phoneticPr fontId="3"/>
  </si>
  <si>
    <t>Ｌ</t>
    <phoneticPr fontId="3"/>
  </si>
  <si>
    <t>空箱又は空容器</t>
    <rPh sb="0" eb="2">
      <t>カラバコ</t>
    </rPh>
    <rPh sb="2" eb="3">
      <t>マタ</t>
    </rPh>
    <rPh sb="4" eb="5">
      <t>ア</t>
    </rPh>
    <rPh sb="5" eb="7">
      <t>ヨウキ</t>
    </rPh>
    <phoneticPr fontId="3"/>
  </si>
  <si>
    <t>空箱+空容器</t>
    <rPh sb="0" eb="2">
      <t>カラバコ</t>
    </rPh>
    <rPh sb="3" eb="4">
      <t>カラ</t>
    </rPh>
    <rPh sb="4" eb="6">
      <t>ヨウキ</t>
    </rPh>
    <phoneticPr fontId="3"/>
  </si>
  <si>
    <t>Ｍ</t>
    <phoneticPr fontId="3"/>
  </si>
  <si>
    <t>治験依頼者管理手順による温度管理記録</t>
    <phoneticPr fontId="5"/>
  </si>
  <si>
    <t>算出額：合計ポイント数　×　1,000円　×　症例数　＝　治験薬管理経費</t>
    <rPh sb="0" eb="2">
      <t>サンシュツ</t>
    </rPh>
    <rPh sb="2" eb="3">
      <t>ガク</t>
    </rPh>
    <phoneticPr fontId="3"/>
  </si>
  <si>
    <t>※輸液ルートについては、当院採用品で対応不可の場合のみ、依頼者へ別途請求とする</t>
    <phoneticPr fontId="5"/>
  </si>
  <si>
    <t>B-〇〇〇</t>
  </si>
  <si>
    <t>○○製薬株式会社</t>
  </si>
  <si>
    <t>食道胃外科　○○　○○</t>
    <phoneticPr fontId="3"/>
  </si>
  <si>
    <t>西暦　　　2025年12月1日</t>
    <rPh sb="0" eb="2">
      <t>セイレキ</t>
    </rPh>
    <rPh sb="9" eb="10">
      <t>ネン</t>
    </rPh>
    <rPh sb="12" eb="13">
      <t>ガツ</t>
    </rPh>
    <rPh sb="14" eb="15">
      <t>ニチ</t>
    </rPh>
    <phoneticPr fontId="3"/>
  </si>
  <si>
    <r>
      <rPr>
        <sz val="9"/>
        <color rgb="FFFF0000"/>
        <rFont val="ＭＳ Ｐゴシック"/>
        <family val="3"/>
        <charset val="128"/>
      </rPr>
      <t>■</t>
    </r>
    <r>
      <rPr>
        <sz val="9"/>
        <rFont val="ＭＳ Ｐゴシック"/>
        <family val="3"/>
        <charset val="128"/>
      </rPr>
      <t>治験　□製造販売後臨床試験　□拡大治験</t>
    </r>
    <rPh sb="16" eb="18">
      <t>カクダイ</t>
    </rPh>
    <rPh sb="18" eb="20">
      <t>チケン</t>
    </rPh>
    <phoneticPr fontId="3"/>
  </si>
  <si>
    <r>
      <rPr>
        <sz val="9"/>
        <color rgb="FFFF0000"/>
        <rFont val="ＭＳ Ｐゴシック"/>
        <family val="3"/>
        <charset val="128"/>
      </rPr>
      <t>■</t>
    </r>
    <r>
      <rPr>
        <sz val="9"/>
        <rFont val="ＭＳ Ｐゴシック"/>
        <family val="3"/>
        <charset val="128"/>
      </rPr>
      <t>医薬品　□医療機器　□再生医療</t>
    </r>
    <phoneticPr fontId="3"/>
  </si>
  <si>
    <t>ABC-DEFG-123</t>
    <phoneticPr fontId="3"/>
  </si>
  <si>
    <t>初回投入時</t>
    <rPh sb="0" eb="5">
      <t>ショカイトウニュウジ</t>
    </rPh>
    <phoneticPr fontId="3"/>
  </si>
  <si>
    <t>＊～＊週</t>
    <rPh sb="3" eb="4">
      <t>シュウ</t>
    </rPh>
    <phoneticPr fontId="3"/>
  </si>
  <si>
    <t>＊週～</t>
    <rPh sb="1" eb="2">
      <t>シュウ</t>
    </rPh>
    <phoneticPr fontId="3"/>
  </si>
  <si>
    <t>＜第2期・第3期の設定根拠＞</t>
    <phoneticPr fontId="3"/>
  </si>
  <si>
    <t>延長第2期</t>
  </si>
  <si>
    <t>延長第3期</t>
  </si>
  <si>
    <t>延長第4期</t>
  </si>
  <si>
    <t>延長第5期</t>
  </si>
  <si>
    <t>I</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</si>
</sst>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F800]dddd\,\ mmmm\ dd\,\ yyyy"/>
    <numFmt numFmtId="178" formatCode="yyyy\ &quot;年&quot;\ m\ &quot;月&quot;d\ &quot;日&quot;\ &quot;～&quot;"/>
    <numFmt numFmtId="179" formatCode="###,###,###&quot;円&quot;"/>
    <numFmt numFmtId="180" formatCode="###,###,###\ &quot;円&quot;"/>
    <numFmt numFmtId="181" formatCode="General\ &quot;例&quot;"/>
    <numFmt numFmtId="182" formatCode="General&quot;％&quot;"/>
    <numFmt numFmtId="183" formatCode="_(* #,##0_);_(* \(#,##0\);_(* &quot;-&quot;??_);_(@_)"/>
  </numFmts>
  <fonts count="6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6"/>
      <name val="ＭＳ Ｐゴシック"/>
      <family val="2"/>
      <charset val="128"/>
      <scheme val="minor"/>
    </font>
    <font>
      <b/>
      <sz val="12"/>
      <name val="ＭＳ Ｐゴシック"/>
      <family val="3"/>
      <charset val="128"/>
    </font>
    <font>
      <b/>
      <sz val="16"/>
      <name val="ＭＳ Ｐ明朝"/>
      <family val="1"/>
      <charset val="128"/>
    </font>
    <font>
      <sz val="11"/>
      <name val="ＭＳ Ｐ明朝"/>
      <family val="1"/>
      <charset val="128"/>
    </font>
    <font>
      <sz val="9"/>
      <name val="ＭＳ Ｐ明朝"/>
      <family val="1"/>
      <charset val="128"/>
    </font>
    <font>
      <sz val="10"/>
      <name val="ＭＳ Ｐ明朝"/>
      <family val="1"/>
      <charset val="128"/>
    </font>
    <font>
      <b/>
      <sz val="12"/>
      <name val="ＭＳ Ｐ明朝"/>
      <family val="1"/>
      <charset val="128"/>
    </font>
    <font>
      <b/>
      <sz val="14"/>
      <name val="ＭＳ Ｐ明朝"/>
      <family val="1"/>
      <charset val="128"/>
    </font>
    <font>
      <sz val="12"/>
      <name val="ＭＳ Ｐ明朝"/>
      <family val="1"/>
      <charset val="128"/>
    </font>
    <font>
      <sz val="9.5"/>
      <name val="ＭＳ Ｐ明朝"/>
      <family val="1"/>
      <charset val="128"/>
    </font>
    <font>
      <u/>
      <sz val="10"/>
      <name val="ＭＳ Ｐ明朝"/>
      <family val="1"/>
      <charset val="128"/>
    </font>
    <font>
      <sz val="10"/>
      <color rgb="FFFF0000"/>
      <name val="ＭＳ Ｐ明朝"/>
      <family val="1"/>
      <charset val="128"/>
    </font>
    <font>
      <sz val="10"/>
      <color rgb="FF00B050"/>
      <name val="ＭＳ Ｐ明朝"/>
      <family val="1"/>
      <charset val="128"/>
    </font>
    <font>
      <u/>
      <sz val="11"/>
      <color theme="10"/>
      <name val="ＭＳ Ｐゴシック"/>
      <family val="3"/>
      <charset val="128"/>
    </font>
    <font>
      <sz val="11"/>
      <color theme="1"/>
      <name val="ＭＳ Ｐゴシック"/>
      <family val="3"/>
      <charset val="128"/>
      <scheme val="minor"/>
    </font>
    <font>
      <sz val="10"/>
      <color theme="0"/>
      <name val="ＭＳ Ｐゴシック"/>
      <family val="3"/>
      <charset val="128"/>
    </font>
    <font>
      <sz val="8"/>
      <name val="ＭＳ Ｐ明朝"/>
      <family val="1"/>
      <charset val="128"/>
    </font>
    <font>
      <sz val="11"/>
      <color theme="1"/>
      <name val="ＭＳ Ｐ明朝"/>
      <family val="1"/>
      <charset val="128"/>
    </font>
    <font>
      <sz val="10.5"/>
      <name val="ＭＳ Ｐゴシック"/>
      <family val="3"/>
      <charset val="128"/>
    </font>
    <font>
      <b/>
      <sz val="16"/>
      <name val="ＭＳ Ｐゴシック"/>
      <family val="3"/>
      <charset val="128"/>
    </font>
    <font>
      <b/>
      <sz val="11"/>
      <name val="ＭＳ Ｐゴシック"/>
      <family val="3"/>
      <charset val="128"/>
    </font>
    <font>
      <sz val="10"/>
      <color theme="1"/>
      <name val="ＭＳ Ｐゴシック"/>
      <family val="3"/>
      <charset val="128"/>
    </font>
    <font>
      <sz val="8"/>
      <name val="HG丸ｺﾞｼｯｸM-PRO"/>
      <family val="3"/>
      <charset val="128"/>
    </font>
    <font>
      <sz val="12"/>
      <name val="ＭＳ Ｐゴシック"/>
      <family val="3"/>
      <charset val="128"/>
    </font>
    <font>
      <sz val="9"/>
      <name val="ＭＳ Ｐゴシック"/>
      <family val="3"/>
      <charset val="128"/>
    </font>
    <font>
      <sz val="8"/>
      <name val="ＭＳ Ｐゴシック"/>
      <family val="3"/>
      <charset val="128"/>
    </font>
    <font>
      <sz val="11"/>
      <name val="HG丸ｺﾞｼｯｸM-PRO"/>
      <family val="3"/>
      <charset val="128"/>
    </font>
    <font>
      <sz val="12"/>
      <color theme="1"/>
      <name val="ＭＳ Ｐゴシック"/>
      <family val="3"/>
      <charset val="128"/>
      <scheme val="minor"/>
    </font>
    <font>
      <u/>
      <sz val="12"/>
      <color theme="1"/>
      <name val="ＭＳ Ｐゴシック"/>
      <family val="3"/>
      <charset val="128"/>
      <scheme val="minor"/>
    </font>
    <font>
      <sz val="12"/>
      <color indexed="8"/>
      <name val="ＭＳ Ｐゴシック"/>
      <family val="3"/>
      <charset val="128"/>
    </font>
    <font>
      <sz val="11"/>
      <color theme="1"/>
      <name val="ＭＳ Ｐゴシック"/>
      <family val="3"/>
      <charset val="128"/>
    </font>
    <font>
      <sz val="9"/>
      <color theme="1"/>
      <name val="ＭＳ Ｐゴシック"/>
      <family val="2"/>
      <charset val="128"/>
      <scheme val="minor"/>
    </font>
    <font>
      <sz val="11"/>
      <name val="ＭＳ Ｐゴシック"/>
      <family val="2"/>
      <charset val="128"/>
      <scheme val="minor"/>
    </font>
    <font>
      <sz val="9"/>
      <color theme="1"/>
      <name val="ＭＳ Ｐゴシック"/>
      <family val="3"/>
      <charset val="128"/>
      <scheme val="minor"/>
    </font>
    <font>
      <b/>
      <sz val="16"/>
      <color theme="1"/>
      <name val="ＭＳ Ｐ明朝"/>
      <family val="1"/>
      <charset val="128"/>
    </font>
    <font>
      <sz val="9"/>
      <color theme="1"/>
      <name val="ＭＳ Ｐ明朝"/>
      <family val="1"/>
      <charset val="128"/>
    </font>
    <font>
      <sz val="10"/>
      <name val="ＭＳ Ｐゴシック"/>
      <family val="3"/>
      <charset val="128"/>
      <scheme val="major"/>
    </font>
    <font>
      <sz val="10"/>
      <color theme="1"/>
      <name val="ＭＳ Ｐゴシック"/>
      <family val="3"/>
      <charset val="128"/>
      <scheme val="major"/>
    </font>
    <font>
      <sz val="12"/>
      <color theme="1"/>
      <name val="ＭＳ Ｐ明朝"/>
      <family val="1"/>
      <charset val="128"/>
    </font>
    <font>
      <sz val="8"/>
      <color theme="1"/>
      <name val="ＭＳ Ｐゴシック"/>
      <family val="2"/>
      <charset val="128"/>
      <scheme val="minor"/>
    </font>
    <font>
      <sz val="7"/>
      <name val="ＭＳ Ｐゴシック"/>
      <family val="3"/>
      <charset val="128"/>
    </font>
    <font>
      <b/>
      <sz val="16"/>
      <color theme="0"/>
      <name val="ＭＳ Ｐ明朝"/>
      <family val="1"/>
      <charset val="128"/>
    </font>
    <font>
      <b/>
      <sz val="8"/>
      <name val="ＭＳ Ｐ明朝"/>
      <family val="1"/>
      <charset val="128"/>
    </font>
    <font>
      <sz val="8"/>
      <name val="ＭＳ Ｐゴシック"/>
      <family val="3"/>
      <charset val="128"/>
      <scheme val="minor"/>
    </font>
    <font>
      <b/>
      <sz val="11"/>
      <name val="ＭＳ Ｐゴシック"/>
      <family val="2"/>
      <charset val="128"/>
      <scheme val="minor"/>
    </font>
    <font>
      <sz val="10"/>
      <color rgb="FFFF0000"/>
      <name val="ＭＳ Ｐゴシック"/>
      <family val="3"/>
      <charset val="128"/>
      <scheme val="major"/>
    </font>
    <font>
      <i/>
      <sz val="9"/>
      <name val="ＭＳ Ｐ明朝"/>
      <family val="1"/>
      <charset val="128"/>
    </font>
    <font>
      <b/>
      <sz val="11"/>
      <name val="ＭＳ Ｐ明朝"/>
      <family val="1"/>
      <charset val="128"/>
    </font>
    <font>
      <sz val="11"/>
      <color rgb="FFFF0000"/>
      <name val="ＭＳ Ｐゴシック"/>
      <family val="3"/>
      <charset val="128"/>
    </font>
    <font>
      <sz val="9"/>
      <color rgb="FFFF0000"/>
      <name val="ＭＳ Ｐゴシック"/>
      <family val="3"/>
      <charset val="128"/>
    </font>
    <font>
      <b/>
      <sz val="12"/>
      <color theme="1"/>
      <name val="ＭＳ Ｐゴシック"/>
      <family val="3"/>
      <charset val="128"/>
    </font>
    <font>
      <b/>
      <sz val="12"/>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sz val="10"/>
      <color rgb="FFFF0000"/>
      <name val="ＭＳ Ｐゴシック"/>
      <family val="3"/>
      <charset val="128"/>
    </font>
    <font>
      <sz val="10.5"/>
      <color rgb="FFFF0000"/>
      <name val="ＭＳ Ｐゴシック"/>
      <family val="3"/>
      <charset val="128"/>
    </font>
    <font>
      <sz val="12"/>
      <color rgb="FF333333"/>
      <name val="ＭＳ Ｐゴシック"/>
      <family val="3"/>
      <charset val="128"/>
    </font>
    <font>
      <sz val="11"/>
      <color rgb="FF00B0F0"/>
      <name val="ＭＳ Ｐゴシック"/>
      <family val="3"/>
      <charset val="128"/>
    </font>
    <font>
      <b/>
      <sz val="10"/>
      <name val="ＭＳ Ｐゴシック"/>
      <family val="3"/>
      <charset val="128"/>
    </font>
  </fonts>
  <fills count="26">
    <fill>
      <patternFill patternType="none"/>
    </fill>
    <fill>
      <patternFill patternType="gray125"/>
    </fill>
    <fill>
      <patternFill patternType="solid">
        <fgColor theme="9" tint="0.59999389629810485"/>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gray0625"/>
    </fill>
    <fill>
      <patternFill patternType="gray0625">
        <bgColor rgb="FFFFFF00"/>
      </patternFill>
    </fill>
    <fill>
      <patternFill patternType="gray0625">
        <bgColor theme="5" tint="0.79998168889431442"/>
      </patternFill>
    </fill>
    <fill>
      <patternFill patternType="gray0625">
        <bgColor theme="7" tint="0.79998168889431442"/>
      </patternFill>
    </fill>
    <fill>
      <patternFill patternType="solid">
        <fgColor rgb="FFFFFF99"/>
        <bgColor indexed="64"/>
      </patternFill>
    </fill>
    <fill>
      <patternFill patternType="solid">
        <fgColor rgb="FF002060"/>
        <bgColor indexed="64"/>
      </patternFill>
    </fill>
    <fill>
      <patternFill patternType="solid">
        <fgColor theme="9" tint="-0.499984740745262"/>
        <bgColor indexed="64"/>
      </patternFill>
    </fill>
    <fill>
      <patternFill patternType="solid">
        <fgColor theme="2" tint="-0.749992370372631"/>
        <bgColor indexed="64"/>
      </patternFill>
    </fill>
    <fill>
      <patternFill patternType="gray0625">
        <bgColor rgb="FFFFFF99"/>
      </patternFill>
    </fill>
    <fill>
      <patternFill patternType="gray0625">
        <bgColor theme="0"/>
      </patternFill>
    </fill>
    <fill>
      <patternFill patternType="gray0625">
        <bgColor theme="4" tint="0.79998168889431442"/>
      </patternFill>
    </fill>
  </fills>
  <borders count="1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hair">
        <color indexed="64"/>
      </left>
      <right/>
      <top style="hair">
        <color indexed="64"/>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diagonalUp="1">
      <left style="dotted">
        <color indexed="64"/>
      </left>
      <right style="thin">
        <color indexed="64"/>
      </right>
      <top style="hair">
        <color indexed="64"/>
      </top>
      <bottom style="hair">
        <color indexed="64"/>
      </bottom>
      <diagonal style="dotted">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dotted">
        <color indexed="64"/>
      </top>
      <bottom style="dotted">
        <color indexed="64"/>
      </bottom>
      <diagonal/>
    </border>
    <border diagonalUp="1">
      <left style="dotted">
        <color indexed="64"/>
      </left>
      <right style="dotted">
        <color indexed="64"/>
      </right>
      <top style="hair">
        <color indexed="64"/>
      </top>
      <bottom style="hair">
        <color indexed="64"/>
      </bottom>
      <diagonal style="dotted">
        <color indexed="64"/>
      </diagonal>
    </border>
    <border diagonalUp="1">
      <left/>
      <right style="thin">
        <color indexed="64"/>
      </right>
      <top style="hair">
        <color indexed="64"/>
      </top>
      <bottom style="hair">
        <color indexed="64"/>
      </bottom>
      <diagonal style="dotted">
        <color indexed="64"/>
      </diagonal>
    </border>
    <border>
      <left style="thin">
        <color indexed="64"/>
      </left>
      <right style="dotted">
        <color indexed="64"/>
      </right>
      <top/>
      <bottom style="hair">
        <color indexed="64"/>
      </bottom>
      <diagonal/>
    </border>
    <border diagonalUp="1">
      <left style="thin">
        <color indexed="64"/>
      </left>
      <right/>
      <top style="hair">
        <color indexed="64"/>
      </top>
      <bottom style="hair">
        <color indexed="64"/>
      </bottom>
      <diagonal style="dotted">
        <color indexed="64"/>
      </diagonal>
    </border>
    <border diagonalUp="1">
      <left/>
      <right/>
      <top/>
      <bottom/>
      <diagonal style="thin">
        <color auto="1"/>
      </diagonal>
    </border>
    <border>
      <left style="dotted">
        <color indexed="64"/>
      </left>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dotted">
        <color indexed="64"/>
      </left>
      <right style="dotted">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hair">
        <color indexed="64"/>
      </right>
      <top/>
      <bottom style="hair">
        <color indexed="64"/>
      </bottom>
      <diagonal/>
    </border>
    <border>
      <left style="dotted">
        <color indexed="64"/>
      </left>
      <right style="thin">
        <color indexed="64"/>
      </right>
      <top style="hair">
        <color indexed="64"/>
      </top>
      <bottom style="hair">
        <color indexed="64"/>
      </bottom>
      <diagonal/>
    </border>
    <border diagonalUp="1">
      <left style="thin">
        <color indexed="64"/>
      </left>
      <right style="thin">
        <color indexed="64"/>
      </right>
      <top/>
      <bottom style="hair">
        <color indexed="64"/>
      </bottom>
      <diagonal style="hair">
        <color indexed="64"/>
      </diagonal>
    </border>
    <border diagonalUp="1">
      <left style="thin">
        <color indexed="64"/>
      </left>
      <right style="thin">
        <color indexed="64"/>
      </right>
      <top/>
      <bottom/>
      <diagonal style="hair">
        <color indexed="64"/>
      </diagonal>
    </border>
    <border>
      <left style="thin">
        <color indexed="64"/>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7">
    <xf numFmtId="0" fontId="0" fillId="0" borderId="0">
      <alignment vertical="center"/>
    </xf>
    <xf numFmtId="0" fontId="2" fillId="0" borderId="0"/>
    <xf numFmtId="38" fontId="2" fillId="0" borderId="0" applyFont="0" applyFill="0" applyBorder="0" applyAlignment="0" applyProtection="0">
      <alignment vertical="center"/>
    </xf>
    <xf numFmtId="0" fontId="19" fillId="0" borderId="0">
      <alignment vertical="center"/>
    </xf>
    <xf numFmtId="0" fontId="2" fillId="0" borderId="0"/>
    <xf numFmtId="38" fontId="2" fillId="0" borderId="0" applyFont="0" applyFill="0" applyBorder="0" applyAlignment="0" applyProtection="0"/>
    <xf numFmtId="0" fontId="18" fillId="0" borderId="0" applyNumberFormat="0" applyFill="0" applyBorder="0" applyAlignment="0" applyProtection="0"/>
    <xf numFmtId="0" fontId="1" fillId="0" borderId="0">
      <alignment vertical="center"/>
    </xf>
    <xf numFmtId="38" fontId="2" fillId="0" borderId="0" applyFont="0" applyFill="0" applyBorder="0" applyAlignment="0" applyProtection="0"/>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76">
    <xf numFmtId="0" fontId="0" fillId="0" borderId="0" xfId="0">
      <alignment vertical="center"/>
    </xf>
    <xf numFmtId="0" fontId="10" fillId="0" borderId="4" xfId="1" applyFont="1" applyBorder="1"/>
    <xf numFmtId="0" fontId="11" fillId="0" borderId="5" xfId="1" applyFont="1" applyBorder="1"/>
    <xf numFmtId="0" fontId="11" fillId="0" borderId="34" xfId="1" applyFont="1" applyBorder="1" applyAlignment="1">
      <alignment horizontal="center" vertical="center"/>
    </xf>
    <xf numFmtId="0" fontId="11" fillId="0" borderId="4" xfId="1" applyFont="1" applyBorder="1"/>
    <xf numFmtId="0" fontId="20" fillId="0" borderId="26" xfId="1" applyFont="1" applyBorder="1" applyAlignment="1">
      <alignment vertical="center"/>
    </xf>
    <xf numFmtId="0" fontId="4" fillId="0" borderId="0" xfId="1" applyFont="1"/>
    <xf numFmtId="0" fontId="4" fillId="10" borderId="26" xfId="1" applyFont="1" applyFill="1" applyBorder="1" applyAlignment="1">
      <alignment vertical="center"/>
    </xf>
    <xf numFmtId="0" fontId="2" fillId="0" borderId="0" xfId="1"/>
    <xf numFmtId="0" fontId="11" fillId="0" borderId="32" xfId="1" applyFont="1" applyBorder="1" applyAlignment="1">
      <alignment horizontal="center" vertical="center"/>
    </xf>
    <xf numFmtId="0" fontId="10" fillId="0" borderId="0" xfId="1" applyFont="1"/>
    <xf numFmtId="0" fontId="10" fillId="0" borderId="0" xfId="1" applyFont="1" applyAlignment="1">
      <alignment vertical="center" wrapText="1"/>
    </xf>
    <xf numFmtId="0" fontId="10" fillId="4" borderId="37" xfId="1" applyFont="1" applyFill="1" applyBorder="1" applyAlignment="1">
      <alignment vertical="center" wrapText="1"/>
    </xf>
    <xf numFmtId="0" fontId="10" fillId="4" borderId="38" xfId="1" applyFont="1" applyFill="1" applyBorder="1" applyAlignment="1">
      <alignment vertical="center"/>
    </xf>
    <xf numFmtId="0" fontId="10" fillId="4" borderId="27" xfId="1" applyFont="1" applyFill="1" applyBorder="1" applyAlignment="1">
      <alignment vertical="center" wrapText="1"/>
    </xf>
    <xf numFmtId="0" fontId="10" fillId="4" borderId="21" xfId="1" applyFont="1" applyFill="1" applyBorder="1" applyAlignment="1">
      <alignment vertical="center" wrapText="1"/>
    </xf>
    <xf numFmtId="0" fontId="10" fillId="4" borderId="23" xfId="1" applyFont="1" applyFill="1" applyBorder="1" applyAlignment="1">
      <alignment vertical="center"/>
    </xf>
    <xf numFmtId="0" fontId="10" fillId="4" borderId="44" xfId="1" applyFont="1" applyFill="1" applyBorder="1" applyAlignment="1">
      <alignment vertical="center" wrapText="1"/>
    </xf>
    <xf numFmtId="0" fontId="11" fillId="7" borderId="28" xfId="1" applyFont="1" applyFill="1" applyBorder="1" applyAlignment="1">
      <alignment horizontal="center" vertical="center"/>
    </xf>
    <xf numFmtId="0" fontId="8" fillId="0" borderId="0" xfId="1" applyFont="1" applyAlignment="1">
      <alignment horizontal="center"/>
    </xf>
    <xf numFmtId="0" fontId="8" fillId="0" borderId="0" xfId="1" applyFont="1"/>
    <xf numFmtId="0" fontId="10" fillId="4" borderId="38" xfId="1" applyFont="1" applyFill="1" applyBorder="1" applyAlignment="1">
      <alignment vertical="center" wrapText="1"/>
    </xf>
    <xf numFmtId="0" fontId="10" fillId="4" borderId="45" xfId="1" applyFont="1" applyFill="1" applyBorder="1" applyAlignment="1">
      <alignment vertical="center"/>
    </xf>
    <xf numFmtId="0" fontId="10" fillId="4" borderId="46" xfId="1" applyFont="1" applyFill="1" applyBorder="1" applyAlignment="1">
      <alignment vertical="center" wrapText="1"/>
    </xf>
    <xf numFmtId="0" fontId="10" fillId="4" borderId="47" xfId="1" applyFont="1" applyFill="1" applyBorder="1" applyAlignment="1">
      <alignment vertical="center"/>
    </xf>
    <xf numFmtId="0" fontId="10" fillId="4" borderId="47" xfId="1" applyFont="1" applyFill="1" applyBorder="1" applyAlignment="1">
      <alignment vertical="center" wrapText="1"/>
    </xf>
    <xf numFmtId="0" fontId="10" fillId="4" borderId="48" xfId="1" applyFont="1" applyFill="1" applyBorder="1" applyAlignment="1">
      <alignment vertical="center"/>
    </xf>
    <xf numFmtId="0" fontId="4" fillId="0" borderId="0" xfId="0" applyFont="1" applyAlignment="1"/>
    <xf numFmtId="0" fontId="4" fillId="0" borderId="23" xfId="0" applyFont="1" applyBorder="1" applyAlignment="1">
      <alignment horizontal="left" vertical="center"/>
    </xf>
    <xf numFmtId="0" fontId="4" fillId="0" borderId="20" xfId="0" applyFont="1" applyBorder="1" applyAlignment="1">
      <alignment horizontal="center" vertical="center"/>
    </xf>
    <xf numFmtId="0" fontId="0" fillId="0" borderId="26" xfId="0" applyBorder="1">
      <alignment vertical="center"/>
    </xf>
    <xf numFmtId="0" fontId="4" fillId="0" borderId="0" xfId="1" applyFont="1" applyAlignment="1">
      <alignment vertical="center"/>
    </xf>
    <xf numFmtId="0" fontId="4" fillId="0" borderId="39" xfId="0" applyFont="1" applyBorder="1" applyAlignment="1">
      <alignment horizontal="center" vertical="center"/>
    </xf>
    <xf numFmtId="38" fontId="2" fillId="0" borderId="0" xfId="16" applyFont="1" applyFill="1" applyAlignment="1">
      <alignment vertical="center"/>
    </xf>
    <xf numFmtId="38" fontId="23" fillId="0" borderId="61" xfId="16" applyFont="1" applyFill="1" applyBorder="1" applyAlignment="1">
      <alignment horizontal="center" vertical="center"/>
    </xf>
    <xf numFmtId="0" fontId="24" fillId="0" borderId="0" xfId="1" applyFont="1" applyAlignment="1">
      <alignment vertical="center"/>
    </xf>
    <xf numFmtId="38" fontId="2" fillId="0" borderId="0" xfId="16" applyFont="1" applyFill="1" applyBorder="1" applyAlignment="1">
      <alignment vertical="center"/>
    </xf>
    <xf numFmtId="38" fontId="2" fillId="0" borderId="69" xfId="16" applyFont="1" applyFill="1" applyBorder="1" applyAlignment="1">
      <alignment vertical="center" wrapText="1"/>
    </xf>
    <xf numFmtId="0" fontId="25" fillId="0" borderId="73" xfId="1" applyFont="1" applyBorder="1" applyAlignment="1">
      <alignment vertical="center"/>
    </xf>
    <xf numFmtId="180" fontId="2" fillId="0" borderId="0" xfId="16" applyNumberFormat="1" applyFont="1" applyFill="1" applyBorder="1" applyAlignment="1">
      <alignment vertical="center"/>
    </xf>
    <xf numFmtId="0" fontId="4" fillId="0" borderId="8" xfId="1" applyFont="1" applyBorder="1" applyAlignment="1">
      <alignment vertical="center"/>
    </xf>
    <xf numFmtId="180" fontId="2" fillId="0" borderId="74" xfId="16" applyNumberFormat="1" applyFont="1" applyFill="1" applyBorder="1" applyAlignment="1">
      <alignment vertical="center"/>
    </xf>
    <xf numFmtId="180" fontId="2" fillId="0" borderId="0" xfId="16" applyNumberFormat="1" applyFont="1" applyFill="1" applyBorder="1" applyAlignment="1">
      <alignment vertical="center" wrapText="1"/>
    </xf>
    <xf numFmtId="0" fontId="25" fillId="0" borderId="81" xfId="1" applyFont="1" applyBorder="1" applyAlignment="1">
      <alignment vertical="center"/>
    </xf>
    <xf numFmtId="38" fontId="2" fillId="0" borderId="83" xfId="16" applyFont="1" applyFill="1" applyBorder="1" applyAlignment="1">
      <alignment vertical="center"/>
    </xf>
    <xf numFmtId="0" fontId="25" fillId="0" borderId="0" xfId="1" applyFont="1" applyAlignment="1">
      <alignment horizontal="center" vertical="center"/>
    </xf>
    <xf numFmtId="180" fontId="25" fillId="0" borderId="0" xfId="1" applyNumberFormat="1" applyFont="1" applyAlignment="1">
      <alignment vertic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0" fillId="0" borderId="0" xfId="0" applyAlignment="1">
      <alignment wrapText="1" shrinkToFit="1"/>
    </xf>
    <xf numFmtId="0" fontId="0" fillId="0" borderId="0" xfId="0" applyAlignment="1">
      <alignment horizontal="left" wrapText="1" shrinkToFit="1"/>
    </xf>
    <xf numFmtId="0" fontId="29" fillId="0" borderId="0" xfId="0" applyFont="1" applyAlignment="1">
      <alignment horizontal="center" wrapText="1"/>
    </xf>
    <xf numFmtId="0" fontId="4" fillId="0" borderId="10" xfId="0" applyFont="1" applyBorder="1">
      <alignment vertical="center"/>
    </xf>
    <xf numFmtId="0" fontId="0" fillId="0" borderId="6" xfId="0" applyBorder="1">
      <alignment vertical="center"/>
    </xf>
    <xf numFmtId="0" fontId="0" fillId="0" borderId="8" xfId="0" applyBorder="1">
      <alignment vertical="center"/>
    </xf>
    <xf numFmtId="0" fontId="0" fillId="0" borderId="0" xfId="0" applyAlignment="1">
      <alignment horizontal="center" vertical="center"/>
    </xf>
    <xf numFmtId="0" fontId="0" fillId="0" borderId="7" xfId="0" applyBorder="1">
      <alignment vertical="center"/>
    </xf>
    <xf numFmtId="0" fontId="0" fillId="0" borderId="4" xfId="0" applyBorder="1">
      <alignment vertical="center"/>
    </xf>
    <xf numFmtId="0" fontId="4" fillId="0" borderId="7" xfId="0" applyFont="1" applyBorder="1" applyAlignment="1">
      <alignment horizontal="center"/>
    </xf>
    <xf numFmtId="0" fontId="4" fillId="0" borderId="88" xfId="0" applyFont="1" applyBorder="1" applyAlignment="1">
      <alignment horizontal="center"/>
    </xf>
    <xf numFmtId="0" fontId="4" fillId="0" borderId="5" xfId="0" applyFont="1" applyBorder="1" applyAlignment="1">
      <alignment horizontal="center"/>
    </xf>
    <xf numFmtId="0" fontId="4" fillId="0" borderId="97" xfId="0" applyFont="1" applyBorder="1" applyAlignment="1"/>
    <xf numFmtId="0" fontId="4" fillId="0" borderId="34" xfId="0" applyFont="1" applyBorder="1" applyAlignment="1">
      <alignment horizontal="center"/>
    </xf>
    <xf numFmtId="0" fontId="4" fillId="0" borderId="12" xfId="0" applyFont="1" applyBorder="1">
      <alignment vertical="center"/>
    </xf>
    <xf numFmtId="0" fontId="0" fillId="0" borderId="2" xfId="0" applyBorder="1">
      <alignment vertical="center"/>
    </xf>
    <xf numFmtId="0" fontId="0" fillId="0" borderId="2" xfId="0" applyBorder="1" applyAlignment="1">
      <alignment horizontal="center"/>
    </xf>
    <xf numFmtId="0" fontId="0" fillId="0" borderId="2" xfId="0" applyBorder="1" applyAlignment="1">
      <alignment horizontal="right"/>
    </xf>
    <xf numFmtId="0" fontId="4" fillId="0" borderId="10" xfId="0" applyFont="1" applyBorder="1" applyAlignment="1">
      <alignment horizontal="center" vertical="center"/>
    </xf>
    <xf numFmtId="0" fontId="4" fillId="0" borderId="6" xfId="0" applyFont="1" applyBorder="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23" xfId="0" applyFont="1" applyBorder="1">
      <alignment vertical="center"/>
    </xf>
    <xf numFmtId="0" fontId="4" fillId="0" borderId="23" xfId="0" applyFont="1" applyBorder="1" applyAlignment="1">
      <alignment vertical="center" wrapText="1" shrinkToFit="1"/>
    </xf>
    <xf numFmtId="0" fontId="4" fillId="0" borderId="89" xfId="0" applyFont="1" applyBorder="1" applyAlignment="1">
      <alignment horizontal="left" vertical="center"/>
    </xf>
    <xf numFmtId="0" fontId="26" fillId="0" borderId="23" xfId="0" applyFont="1" applyBorder="1" applyAlignment="1" applyProtection="1">
      <alignment horizontal="left" vertical="center"/>
      <protection locked="0"/>
    </xf>
    <xf numFmtId="0" fontId="4" fillId="0" borderId="23" xfId="0" applyFont="1" applyBorder="1" applyAlignment="1" applyProtection="1">
      <alignment vertical="center" wrapText="1" shrinkToFit="1"/>
      <protection locked="0"/>
    </xf>
    <xf numFmtId="0" fontId="4" fillId="0" borderId="16" xfId="0" applyFont="1" applyBorder="1" applyAlignment="1">
      <alignment horizontal="center" vertical="center"/>
    </xf>
    <xf numFmtId="0" fontId="4" fillId="0" borderId="43" xfId="0" applyFont="1" applyBorder="1">
      <alignment vertical="center"/>
    </xf>
    <xf numFmtId="0" fontId="4" fillId="0" borderId="98" xfId="0" applyFont="1" applyBorder="1" applyAlignment="1">
      <alignment horizontal="center" vertical="center"/>
    </xf>
    <xf numFmtId="0" fontId="31" fillId="0" borderId="0" xfId="0" applyFont="1" applyAlignment="1"/>
    <xf numFmtId="0" fontId="27" fillId="0" borderId="0" xfId="0" applyFont="1" applyAlignment="1">
      <alignment vertical="center" wrapText="1"/>
    </xf>
    <xf numFmtId="180" fontId="2" fillId="0" borderId="102" xfId="16" applyNumberFormat="1" applyFont="1" applyFill="1" applyBorder="1" applyAlignment="1">
      <alignment vertical="center" wrapText="1"/>
    </xf>
    <xf numFmtId="38" fontId="25" fillId="0" borderId="0" xfId="16" applyFont="1" applyFill="1" applyBorder="1" applyAlignment="1">
      <alignment vertical="center"/>
    </xf>
    <xf numFmtId="0" fontId="25" fillId="0" borderId="83" xfId="1" applyFont="1" applyBorder="1" applyAlignment="1">
      <alignment horizontal="center" vertical="center"/>
    </xf>
    <xf numFmtId="0" fontId="4" fillId="0" borderId="78" xfId="1" applyFont="1" applyBorder="1" applyAlignment="1">
      <alignment vertical="center"/>
    </xf>
    <xf numFmtId="0" fontId="4" fillId="0" borderId="79" xfId="1" applyFont="1" applyBorder="1" applyAlignment="1">
      <alignment vertical="center"/>
    </xf>
    <xf numFmtId="0" fontId="4" fillId="0" borderId="79" xfId="1" applyFont="1" applyBorder="1" applyAlignment="1">
      <alignment horizontal="right" vertical="center"/>
    </xf>
    <xf numFmtId="180" fontId="2" fillId="0" borderId="79" xfId="16" applyNumberFormat="1" applyFont="1" applyFill="1" applyBorder="1" applyAlignment="1">
      <alignment vertical="center"/>
    </xf>
    <xf numFmtId="38" fontId="2" fillId="0" borderId="102" xfId="16" applyFont="1" applyFill="1" applyBorder="1" applyAlignment="1">
      <alignment vertical="center"/>
    </xf>
    <xf numFmtId="0" fontId="4" fillId="0" borderId="102" xfId="1" applyFont="1" applyBorder="1" applyAlignment="1">
      <alignment vertical="center"/>
    </xf>
    <xf numFmtId="180" fontId="2" fillId="0" borderId="103" xfId="16" applyNumberFormat="1" applyFont="1" applyFill="1" applyBorder="1" applyAlignment="1">
      <alignment vertical="center"/>
    </xf>
    <xf numFmtId="38" fontId="25" fillId="0" borderId="83" xfId="16" applyFont="1" applyFill="1" applyBorder="1" applyAlignment="1">
      <alignment vertical="center"/>
    </xf>
    <xf numFmtId="180" fontId="25" fillId="0" borderId="83" xfId="1" applyNumberFormat="1" applyFont="1" applyBorder="1" applyAlignment="1">
      <alignment vertical="center"/>
    </xf>
    <xf numFmtId="0" fontId="4" fillId="0" borderId="4" xfId="0" applyFont="1" applyBorder="1" applyAlignment="1">
      <alignment horizontal="left" vertical="center" wrapText="1"/>
    </xf>
    <xf numFmtId="0" fontId="26" fillId="0" borderId="8" xfId="0" applyFont="1" applyBorder="1" applyAlignment="1">
      <alignment horizontal="center"/>
    </xf>
    <xf numFmtId="0" fontId="26" fillId="0" borderId="105" xfId="0" applyFont="1" applyBorder="1" applyAlignment="1">
      <alignment horizontal="center"/>
    </xf>
    <xf numFmtId="0" fontId="26" fillId="0" borderId="11" xfId="0" applyFont="1" applyBorder="1" applyAlignment="1">
      <alignment horizontal="center"/>
    </xf>
    <xf numFmtId="0" fontId="4" fillId="0" borderId="23" xfId="0" applyFont="1" applyBorder="1" applyAlignment="1">
      <alignment vertical="center" wrapText="1"/>
    </xf>
    <xf numFmtId="0" fontId="4" fillId="0" borderId="99" xfId="0" applyFont="1" applyBorder="1" applyAlignment="1">
      <alignment horizontal="center" vertical="center"/>
    </xf>
    <xf numFmtId="38" fontId="2" fillId="0" borderId="79" xfId="16" applyFont="1" applyFill="1" applyBorder="1" applyAlignment="1">
      <alignment vertical="center"/>
    </xf>
    <xf numFmtId="180" fontId="2" fillId="0" borderId="80" xfId="16" applyNumberFormat="1" applyFont="1" applyFill="1" applyBorder="1" applyAlignment="1">
      <alignment vertical="center"/>
    </xf>
    <xf numFmtId="0" fontId="10" fillId="0" borderId="0" xfId="1" applyFont="1" applyAlignment="1">
      <alignment horizontal="left" vertical="center"/>
    </xf>
    <xf numFmtId="0" fontId="10" fillId="0" borderId="0" xfId="1" applyFont="1" applyAlignment="1">
      <alignment horizontal="right" vertical="center"/>
    </xf>
    <xf numFmtId="0" fontId="11" fillId="0" borderId="0" xfId="1" applyFont="1" applyAlignment="1">
      <alignment horizontal="center" vertical="center"/>
    </xf>
    <xf numFmtId="0" fontId="10" fillId="2" borderId="31" xfId="1" applyFont="1" applyFill="1" applyBorder="1" applyAlignment="1">
      <alignment horizontal="right" vertical="center"/>
    </xf>
    <xf numFmtId="0" fontId="11" fillId="2" borderId="32" xfId="1" applyFont="1" applyFill="1" applyBorder="1" applyAlignment="1">
      <alignment horizontal="center" vertical="center"/>
    </xf>
    <xf numFmtId="9" fontId="25" fillId="0" borderId="0" xfId="1" applyNumberFormat="1" applyFont="1" applyAlignment="1">
      <alignment horizontal="center" vertical="center"/>
    </xf>
    <xf numFmtId="179" fontId="25" fillId="0" borderId="0" xfId="16" applyNumberFormat="1" applyFont="1" applyFill="1" applyBorder="1" applyAlignment="1">
      <alignment vertical="center"/>
    </xf>
    <xf numFmtId="9" fontId="25" fillId="0" borderId="0" xfId="16" applyNumberFormat="1" applyFont="1" applyFill="1" applyBorder="1" applyAlignment="1">
      <alignment horizontal="center" vertical="center"/>
    </xf>
    <xf numFmtId="0" fontId="31" fillId="0" borderId="0" xfId="0" applyFont="1">
      <alignment vertical="center"/>
    </xf>
    <xf numFmtId="0" fontId="19" fillId="0" borderId="0" xfId="3">
      <alignment vertical="center"/>
    </xf>
    <xf numFmtId="0" fontId="32" fillId="0" borderId="0" xfId="3" applyFont="1">
      <alignment vertical="center"/>
    </xf>
    <xf numFmtId="0" fontId="33" fillId="0" borderId="0" xfId="3" applyFont="1">
      <alignment vertical="center"/>
    </xf>
    <xf numFmtId="14" fontId="19" fillId="0" borderId="0" xfId="3" applyNumberFormat="1" applyAlignment="1">
      <alignment horizontal="right" vertical="center"/>
    </xf>
    <xf numFmtId="0" fontId="34" fillId="0" borderId="0" xfId="3" applyFont="1" applyAlignment="1">
      <alignment horizontal="left" vertical="top" wrapText="1"/>
    </xf>
    <xf numFmtId="38" fontId="2" fillId="5" borderId="13" xfId="16" applyFont="1" applyFill="1" applyBorder="1" applyAlignment="1">
      <alignment horizontal="center" vertical="center"/>
    </xf>
    <xf numFmtId="38" fontId="25" fillId="5" borderId="69" xfId="16" applyFont="1" applyFill="1" applyBorder="1" applyAlignment="1">
      <alignment vertical="center"/>
    </xf>
    <xf numFmtId="0" fontId="25" fillId="5" borderId="69" xfId="1" applyFont="1" applyFill="1" applyBorder="1" applyAlignment="1">
      <alignment horizontal="center" vertical="center"/>
    </xf>
    <xf numFmtId="180" fontId="2" fillId="5" borderId="69" xfId="16" applyNumberFormat="1" applyFont="1" applyFill="1" applyBorder="1" applyAlignment="1">
      <alignment vertical="center"/>
    </xf>
    <xf numFmtId="0" fontId="25" fillId="5" borderId="75" xfId="1" applyFont="1" applyFill="1" applyBorder="1" applyAlignment="1">
      <alignment horizontal="left" vertical="center"/>
    </xf>
    <xf numFmtId="38" fontId="25" fillId="5" borderId="76" xfId="16" applyFont="1" applyFill="1" applyBorder="1" applyAlignment="1">
      <alignment vertical="center"/>
    </xf>
    <xf numFmtId="0" fontId="25" fillId="5" borderId="76" xfId="1" applyFont="1" applyFill="1" applyBorder="1" applyAlignment="1">
      <alignment horizontal="center" vertical="center"/>
    </xf>
    <xf numFmtId="180" fontId="2" fillId="5" borderId="76" xfId="16" applyNumberFormat="1" applyFont="1" applyFill="1" applyBorder="1" applyAlignment="1">
      <alignment vertical="center"/>
    </xf>
    <xf numFmtId="180" fontId="25" fillId="5" borderId="14" xfId="1" applyNumberFormat="1" applyFont="1" applyFill="1" applyBorder="1" applyAlignment="1">
      <alignment vertical="center"/>
    </xf>
    <xf numFmtId="0" fontId="4" fillId="5" borderId="78" xfId="1" applyFont="1" applyFill="1" applyBorder="1" applyAlignment="1">
      <alignment vertical="center"/>
    </xf>
    <xf numFmtId="0" fontId="4" fillId="5" borderId="79" xfId="1" applyFont="1" applyFill="1" applyBorder="1" applyAlignment="1">
      <alignment horizontal="right" vertical="center"/>
    </xf>
    <xf numFmtId="180" fontId="2" fillId="5" borderId="79" xfId="16" applyNumberFormat="1" applyFont="1" applyFill="1" applyBorder="1" applyAlignment="1">
      <alignment vertical="center"/>
    </xf>
    <xf numFmtId="38" fontId="2" fillId="5" borderId="79" xfId="16" applyFont="1" applyFill="1" applyBorder="1" applyAlignment="1">
      <alignment vertical="center"/>
    </xf>
    <xf numFmtId="0" fontId="10" fillId="0" borderId="1" xfId="1" applyFont="1" applyBorder="1" applyAlignment="1">
      <alignment horizontal="center" vertical="center" wrapText="1" shrinkToFit="1"/>
    </xf>
    <xf numFmtId="0" fontId="10" fillId="0" borderId="1" xfId="1" applyFont="1" applyBorder="1" applyAlignment="1">
      <alignment horizontal="center" vertical="center"/>
    </xf>
    <xf numFmtId="0" fontId="10" fillId="0" borderId="16" xfId="1" applyFont="1" applyBorder="1" applyAlignment="1">
      <alignment horizontal="left" vertical="center"/>
    </xf>
    <xf numFmtId="0" fontId="10" fillId="2" borderId="31" xfId="1" applyFont="1" applyFill="1" applyBorder="1" applyAlignment="1">
      <alignment horizontal="left" vertical="center"/>
    </xf>
    <xf numFmtId="0" fontId="10" fillId="9" borderId="2" xfId="1" applyFont="1" applyFill="1" applyBorder="1" applyAlignment="1">
      <alignment horizontal="left" vertical="center"/>
    </xf>
    <xf numFmtId="0" fontId="10" fillId="9" borderId="2" xfId="1" applyFont="1" applyFill="1" applyBorder="1" applyAlignment="1">
      <alignment horizontal="right" vertical="center"/>
    </xf>
    <xf numFmtId="0" fontId="11" fillId="9" borderId="3" xfId="1" applyFont="1" applyFill="1" applyBorder="1" applyAlignment="1">
      <alignment horizontal="center" vertical="center"/>
    </xf>
    <xf numFmtId="0" fontId="10" fillId="0" borderId="113" xfId="1" applyFont="1" applyBorder="1" applyAlignment="1">
      <alignment horizontal="left" vertical="center"/>
    </xf>
    <xf numFmtId="0" fontId="10" fillId="0" borderId="16" xfId="1" applyFont="1" applyBorder="1" applyAlignment="1">
      <alignment horizontal="left" vertical="center" wrapText="1"/>
    </xf>
    <xf numFmtId="0" fontId="10" fillId="0" borderId="112" xfId="1" applyFont="1" applyBorder="1" applyAlignment="1">
      <alignment horizontal="left" vertical="center"/>
    </xf>
    <xf numFmtId="0" fontId="4" fillId="0" borderId="131" xfId="1" applyFont="1" applyBorder="1" applyAlignment="1">
      <alignment vertical="center"/>
    </xf>
    <xf numFmtId="38" fontId="2" fillId="0" borderId="132" xfId="16" applyFont="1" applyFill="1" applyBorder="1" applyAlignment="1">
      <alignment vertical="center"/>
    </xf>
    <xf numFmtId="0" fontId="4" fillId="0" borderId="132" xfId="1" applyFont="1" applyBorder="1" applyAlignment="1">
      <alignment horizontal="right" vertical="center"/>
    </xf>
    <xf numFmtId="180" fontId="2" fillId="0" borderId="132" xfId="16" applyNumberFormat="1" applyFont="1" applyFill="1" applyBorder="1" applyAlignment="1">
      <alignment vertical="center"/>
    </xf>
    <xf numFmtId="0" fontId="4" fillId="0" borderId="20" xfId="1" applyFont="1" applyBorder="1" applyAlignment="1">
      <alignment horizontal="center" vertical="center"/>
    </xf>
    <xf numFmtId="0" fontId="10" fillId="4" borderId="16" xfId="1" applyFont="1" applyFill="1" applyBorder="1" applyAlignment="1">
      <alignment horizontal="center" vertical="center"/>
    </xf>
    <xf numFmtId="0" fontId="10" fillId="0" borderId="16" xfId="1" applyFont="1" applyBorder="1" applyAlignment="1">
      <alignment horizontal="center" vertical="center"/>
    </xf>
    <xf numFmtId="0" fontId="10" fillId="3" borderId="6" xfId="1" applyFont="1" applyFill="1" applyBorder="1" applyAlignment="1">
      <alignment horizontal="left" vertical="center" wrapText="1" shrinkToFit="1"/>
    </xf>
    <xf numFmtId="0" fontId="10" fillId="0" borderId="112" xfId="1" applyFont="1" applyBorder="1" applyAlignment="1">
      <alignment horizontal="left" vertical="center" wrapText="1"/>
    </xf>
    <xf numFmtId="0" fontId="41" fillId="0" borderId="0" xfId="0" applyFont="1" applyAlignment="1" applyProtection="1">
      <alignment wrapText="1"/>
      <protection locked="0"/>
    </xf>
    <xf numFmtId="0" fontId="42" fillId="0" borderId="0" xfId="0" applyFont="1" applyAlignment="1">
      <alignment vertical="center" wrapText="1"/>
    </xf>
    <xf numFmtId="0" fontId="42" fillId="0" borderId="0" xfId="0" applyFont="1" applyAlignment="1">
      <alignment vertical="top" wrapText="1"/>
    </xf>
    <xf numFmtId="0" fontId="41" fillId="0" borderId="0" xfId="0" applyFont="1" applyAlignment="1">
      <alignment wrapText="1"/>
    </xf>
    <xf numFmtId="0" fontId="42" fillId="0" borderId="1" xfId="0" applyFont="1" applyBorder="1" applyAlignment="1">
      <alignment vertical="center" wrapText="1"/>
    </xf>
    <xf numFmtId="0" fontId="41" fillId="13" borderId="1" xfId="0" applyFont="1" applyFill="1" applyBorder="1" applyAlignment="1">
      <alignment wrapText="1"/>
    </xf>
    <xf numFmtId="0" fontId="14" fillId="4" borderId="25" xfId="1" applyFont="1" applyFill="1" applyBorder="1" applyAlignment="1">
      <alignment horizontal="center" vertical="center" wrapText="1"/>
    </xf>
    <xf numFmtId="0" fontId="4" fillId="10" borderId="24" xfId="1" applyFont="1" applyFill="1" applyBorder="1" applyAlignment="1">
      <alignment vertical="center"/>
    </xf>
    <xf numFmtId="0" fontId="13" fillId="9" borderId="21" xfId="1" applyFont="1" applyFill="1" applyBorder="1" applyAlignment="1">
      <alignment horizontal="center" vertical="center"/>
    </xf>
    <xf numFmtId="0" fontId="13" fillId="9" borderId="38" xfId="1" applyFont="1" applyFill="1" applyBorder="1" applyAlignment="1">
      <alignment horizontal="center" vertical="center"/>
    </xf>
    <xf numFmtId="0" fontId="13" fillId="9" borderId="29" xfId="1" applyFont="1" applyFill="1" applyBorder="1" applyAlignment="1">
      <alignment horizontal="center" vertical="center"/>
    </xf>
    <xf numFmtId="0" fontId="11" fillId="7" borderId="17" xfId="1" applyFont="1" applyFill="1" applyBorder="1" applyAlignment="1">
      <alignment horizontal="center" vertical="center"/>
    </xf>
    <xf numFmtId="0" fontId="13" fillId="9" borderId="47" xfId="1" applyFont="1" applyFill="1" applyBorder="1" applyAlignment="1">
      <alignment horizontal="center" vertical="center"/>
    </xf>
    <xf numFmtId="0" fontId="11" fillId="7" borderId="9" xfId="1" applyFont="1" applyFill="1" applyBorder="1" applyAlignment="1">
      <alignment horizontal="center" vertical="center"/>
    </xf>
    <xf numFmtId="0" fontId="0" fillId="15" borderId="0" xfId="0" applyFill="1">
      <alignment vertical="center"/>
    </xf>
    <xf numFmtId="0" fontId="37" fillId="16" borderId="0" xfId="0" applyFont="1" applyFill="1">
      <alignment vertical="center"/>
    </xf>
    <xf numFmtId="0" fontId="37" fillId="17" borderId="0" xfId="0" applyFont="1" applyFill="1">
      <alignment vertical="center"/>
    </xf>
    <xf numFmtId="0" fontId="0" fillId="18" borderId="0" xfId="0" applyFill="1">
      <alignment vertical="center"/>
    </xf>
    <xf numFmtId="0" fontId="0" fillId="17" borderId="0" xfId="0" applyFill="1">
      <alignment vertical="center"/>
    </xf>
    <xf numFmtId="0" fontId="0" fillId="16" borderId="0" xfId="0" applyFill="1">
      <alignment vertical="center"/>
    </xf>
    <xf numFmtId="0" fontId="9" fillId="0" borderId="4" xfId="1" applyFont="1" applyBorder="1" applyAlignment="1">
      <alignment horizontal="justify" vertical="center" wrapText="1"/>
    </xf>
    <xf numFmtId="0" fontId="9" fillId="0" borderId="0" xfId="1" applyFont="1" applyAlignment="1">
      <alignment horizontal="justify" vertical="center" wrapText="1"/>
    </xf>
    <xf numFmtId="0" fontId="36" fillId="0" borderId="0" xfId="0" applyFont="1" applyAlignment="1">
      <alignment horizontal="justify" vertical="center" wrapText="1"/>
    </xf>
    <xf numFmtId="0" fontId="32" fillId="0" borderId="0" xfId="0" applyFont="1">
      <alignment vertical="center"/>
    </xf>
    <xf numFmtId="0" fontId="32" fillId="0" borderId="0" xfId="0" applyFont="1" applyAlignment="1">
      <alignment horizontal="center" vertical="center"/>
    </xf>
    <xf numFmtId="0" fontId="11" fillId="0" borderId="17" xfId="1" applyFont="1" applyBorder="1" applyAlignment="1">
      <alignment horizontal="center" vertical="center"/>
    </xf>
    <xf numFmtId="0" fontId="11" fillId="0" borderId="49" xfId="1" applyFont="1" applyBorder="1" applyAlignment="1">
      <alignment horizontal="center" vertical="center"/>
    </xf>
    <xf numFmtId="0" fontId="13" fillId="0" borderId="0" xfId="3" applyFont="1">
      <alignment vertical="center"/>
    </xf>
    <xf numFmtId="0" fontId="11" fillId="0" borderId="0" xfId="3" applyFont="1">
      <alignment vertical="center"/>
    </xf>
    <xf numFmtId="0" fontId="13" fillId="0" borderId="0" xfId="3" applyFont="1" applyAlignment="1">
      <alignment horizontal="center" vertical="center" wrapText="1"/>
    </xf>
    <xf numFmtId="0" fontId="13" fillId="0" borderId="0" xfId="3" applyFont="1" applyAlignment="1">
      <alignment horizontal="left" vertical="top" wrapText="1"/>
    </xf>
    <xf numFmtId="0" fontId="13" fillId="0" borderId="0" xfId="3" applyFont="1" applyAlignment="1">
      <alignment vertical="center" wrapText="1"/>
    </xf>
    <xf numFmtId="0" fontId="13" fillId="0" borderId="0" xfId="3" applyFont="1" applyAlignment="1">
      <alignment horizontal="left" vertical="top"/>
    </xf>
    <xf numFmtId="0" fontId="13" fillId="0" borderId="0" xfId="3" applyFont="1" applyAlignment="1">
      <alignment horizontal="right" vertical="center"/>
    </xf>
    <xf numFmtId="0" fontId="13" fillId="0" borderId="1" xfId="1" applyFont="1" applyBorder="1" applyAlignment="1">
      <alignment horizontal="center" vertical="top" wrapText="1"/>
    </xf>
    <xf numFmtId="0" fontId="13" fillId="0" borderId="1" xfId="1" applyFont="1" applyBorder="1" applyAlignment="1">
      <alignment horizontal="left" vertical="top" wrapText="1"/>
    </xf>
    <xf numFmtId="0" fontId="13" fillId="0" borderId="1" xfId="1" applyFont="1" applyBorder="1" applyAlignment="1">
      <alignment horizontal="center" vertical="center"/>
    </xf>
    <xf numFmtId="0" fontId="13" fillId="0" borderId="0" xfId="1" applyFont="1" applyAlignment="1">
      <alignment vertical="center"/>
    </xf>
    <xf numFmtId="0" fontId="43" fillId="0" borderId="0" xfId="0" applyFont="1">
      <alignment vertical="center"/>
    </xf>
    <xf numFmtId="0" fontId="43" fillId="0" borderId="1" xfId="0" applyFont="1" applyBorder="1" applyAlignment="1">
      <alignment horizontal="center" vertical="center"/>
    </xf>
    <xf numFmtId="0" fontId="13" fillId="0" borderId="1" xfId="1" applyFont="1" applyBorder="1" applyAlignment="1">
      <alignment horizontal="center" vertical="center" wrapText="1"/>
    </xf>
    <xf numFmtId="0" fontId="13" fillId="0" borderId="1" xfId="1" applyFont="1" applyBorder="1" applyAlignment="1">
      <alignment vertical="center" wrapText="1"/>
    </xf>
    <xf numFmtId="0" fontId="43" fillId="0" borderId="3" xfId="0" applyFont="1" applyBorder="1" applyAlignment="1">
      <alignment vertical="center" wrapText="1"/>
    </xf>
    <xf numFmtId="0" fontId="43" fillId="0" borderId="0" xfId="0" applyFont="1" applyAlignment="1">
      <alignment horizontal="center" vertical="center"/>
    </xf>
    <xf numFmtId="0" fontId="10" fillId="4" borderId="25" xfId="1" applyFont="1" applyFill="1" applyBorder="1" applyAlignment="1">
      <alignment horizontal="center" vertical="center"/>
    </xf>
    <xf numFmtId="0" fontId="10" fillId="4" borderId="49" xfId="1" applyFont="1" applyFill="1" applyBorder="1" applyAlignment="1">
      <alignment horizontal="center" vertical="center"/>
    </xf>
    <xf numFmtId="0" fontId="9" fillId="0" borderId="0" xfId="0" applyFont="1">
      <alignment vertical="center"/>
    </xf>
    <xf numFmtId="0" fontId="38" fillId="0" borderId="0" xfId="0" applyFont="1">
      <alignment vertical="center"/>
    </xf>
    <xf numFmtId="0" fontId="36" fillId="0" borderId="0" xfId="0" applyFont="1">
      <alignment vertical="center"/>
    </xf>
    <xf numFmtId="0" fontId="40" fillId="0" borderId="0" xfId="0" applyFont="1" applyAlignment="1">
      <alignment horizontal="left" vertical="center"/>
    </xf>
    <xf numFmtId="0" fontId="29" fillId="0" borderId="0" xfId="0" applyFont="1" applyAlignment="1">
      <alignment horizontal="left"/>
    </xf>
    <xf numFmtId="0" fontId="9" fillId="0" borderId="0" xfId="3" applyFont="1">
      <alignment vertical="center"/>
    </xf>
    <xf numFmtId="0" fontId="10" fillId="4" borderId="13" xfId="1" applyFont="1" applyFill="1" applyBorder="1" applyAlignment="1">
      <alignment horizontal="center" vertical="center"/>
    </xf>
    <xf numFmtId="0" fontId="10" fillId="4" borderId="13" xfId="1" applyFont="1" applyFill="1" applyBorder="1" applyAlignment="1">
      <alignment horizontal="left" vertical="center"/>
    </xf>
    <xf numFmtId="0" fontId="11" fillId="9" borderId="13" xfId="1" applyFont="1" applyFill="1" applyBorder="1" applyAlignment="1">
      <alignment horizontal="center" vertical="center"/>
    </xf>
    <xf numFmtId="0" fontId="6" fillId="0" borderId="13" xfId="1" applyFont="1" applyBorder="1" applyAlignment="1">
      <alignment horizontal="center" vertical="center"/>
    </xf>
    <xf numFmtId="0" fontId="10" fillId="4" borderId="1" xfId="1" applyFont="1" applyFill="1" applyBorder="1" applyAlignment="1">
      <alignment horizontal="center" vertical="center"/>
    </xf>
    <xf numFmtId="0" fontId="10" fillId="4" borderId="1" xfId="1" applyFont="1" applyFill="1" applyBorder="1" applyAlignment="1">
      <alignment horizontal="left" vertical="center"/>
    </xf>
    <xf numFmtId="0" fontId="11" fillId="9" borderId="1" xfId="1" applyFont="1" applyFill="1" applyBorder="1" applyAlignment="1">
      <alignment horizontal="center" vertical="center"/>
    </xf>
    <xf numFmtId="0" fontId="6" fillId="0" borderId="1" xfId="1" applyFont="1" applyBorder="1" applyAlignment="1">
      <alignment horizontal="center" vertical="center"/>
    </xf>
    <xf numFmtId="0" fontId="11" fillId="0" borderId="1" xfId="1" applyFont="1" applyBorder="1" applyAlignment="1">
      <alignment horizontal="center" vertical="center" wrapText="1"/>
    </xf>
    <xf numFmtId="0" fontId="6" fillId="2" borderId="13" xfId="1" applyFont="1" applyFill="1" applyBorder="1" applyAlignment="1">
      <alignment horizontal="center" vertical="center"/>
    </xf>
    <xf numFmtId="0" fontId="10" fillId="0" borderId="49" xfId="0" applyFont="1" applyBorder="1" applyAlignment="1">
      <alignment horizontal="left" vertical="center"/>
    </xf>
    <xf numFmtId="0" fontId="10" fillId="0" borderId="49" xfId="0" applyFont="1" applyBorder="1" applyAlignment="1">
      <alignment horizontal="center" vertical="center"/>
    </xf>
    <xf numFmtId="0" fontId="10" fillId="4" borderId="1" xfId="1" applyFont="1" applyFill="1" applyBorder="1" applyAlignment="1">
      <alignment horizontal="left" vertical="center" wrapText="1" shrinkToFit="1"/>
    </xf>
    <xf numFmtId="0" fontId="6" fillId="2" borderId="1" xfId="1" applyFont="1" applyFill="1" applyBorder="1" applyAlignment="1">
      <alignment horizontal="center" vertical="center"/>
    </xf>
    <xf numFmtId="0" fontId="14" fillId="4" borderId="25" xfId="1" applyFont="1" applyFill="1" applyBorder="1" applyAlignment="1">
      <alignment horizontal="left" vertical="center" wrapText="1"/>
    </xf>
    <xf numFmtId="0" fontId="11" fillId="6" borderId="49" xfId="1" applyFont="1" applyFill="1" applyBorder="1" applyAlignment="1">
      <alignment horizontal="center" vertical="center" wrapText="1"/>
    </xf>
    <xf numFmtId="0" fontId="21" fillId="4" borderId="1" xfId="1" applyFont="1" applyFill="1" applyBorder="1" applyAlignment="1">
      <alignment horizontal="left" vertical="center" wrapText="1" shrinkToFit="1"/>
    </xf>
    <xf numFmtId="0" fontId="11" fillId="6" borderId="25" xfId="1" applyFont="1" applyFill="1" applyBorder="1" applyAlignment="1">
      <alignment horizontal="center" vertical="center"/>
    </xf>
    <xf numFmtId="0" fontId="6" fillId="2" borderId="25" xfId="1" applyFont="1" applyFill="1" applyBorder="1" applyAlignment="1">
      <alignment horizontal="center" vertical="center"/>
    </xf>
    <xf numFmtId="0" fontId="11" fillId="6" borderId="17" xfId="1" applyFont="1" applyFill="1" applyBorder="1" applyAlignment="1">
      <alignment horizontal="center" vertical="center" wrapText="1"/>
    </xf>
    <xf numFmtId="0" fontId="11" fillId="6" borderId="28" xfId="1" applyFont="1" applyFill="1" applyBorder="1" applyAlignment="1">
      <alignment horizontal="center" vertical="center"/>
    </xf>
    <xf numFmtId="0" fontId="6" fillId="2" borderId="28" xfId="1" applyFont="1" applyFill="1" applyBorder="1" applyAlignment="1">
      <alignment horizontal="center" vertical="center"/>
    </xf>
    <xf numFmtId="0" fontId="11" fillId="6" borderId="13" xfId="1" applyFont="1" applyFill="1" applyBorder="1" applyAlignment="1">
      <alignment horizontal="center" vertical="center"/>
    </xf>
    <xf numFmtId="0" fontId="11" fillId="6" borderId="1" xfId="1" applyFont="1" applyFill="1" applyBorder="1" applyAlignment="1">
      <alignment horizontal="center" vertical="center"/>
    </xf>
    <xf numFmtId="0" fontId="10" fillId="4" borderId="9" xfId="1" applyFont="1" applyFill="1" applyBorder="1" applyAlignment="1">
      <alignment horizontal="center" vertical="center"/>
    </xf>
    <xf numFmtId="0" fontId="10" fillId="4" borderId="9" xfId="1" applyFont="1" applyFill="1" applyBorder="1" applyAlignment="1">
      <alignment horizontal="left" vertical="center"/>
    </xf>
    <xf numFmtId="0" fontId="11" fillId="9" borderId="9" xfId="1" applyFont="1" applyFill="1" applyBorder="1" applyAlignment="1">
      <alignment horizontal="center" vertical="center" wrapText="1"/>
    </xf>
    <xf numFmtId="0" fontId="6" fillId="0" borderId="9" xfId="1" applyFont="1" applyBorder="1" applyAlignment="1">
      <alignment horizontal="center" vertical="center"/>
    </xf>
    <xf numFmtId="0" fontId="10" fillId="4" borderId="51" xfId="1" applyFont="1" applyFill="1" applyBorder="1" applyAlignment="1">
      <alignment vertical="center"/>
    </xf>
    <xf numFmtId="0" fontId="10" fillId="4" borderId="22" xfId="1" applyFont="1" applyFill="1" applyBorder="1" applyAlignment="1">
      <alignment vertical="center"/>
    </xf>
    <xf numFmtId="0" fontId="11" fillId="0" borderId="20" xfId="1" applyFont="1" applyBorder="1" applyAlignment="1">
      <alignment horizontal="center" vertical="center"/>
    </xf>
    <xf numFmtId="0" fontId="11" fillId="7" borderId="20" xfId="1" applyFont="1" applyFill="1" applyBorder="1" applyAlignment="1">
      <alignment horizontal="center" vertical="center"/>
    </xf>
    <xf numFmtId="0" fontId="30" fillId="0" borderId="0" xfId="1" applyFont="1" applyAlignment="1">
      <alignment vertical="center"/>
    </xf>
    <xf numFmtId="0" fontId="4" fillId="0" borderId="17" xfId="1" applyFont="1" applyBorder="1" applyAlignment="1">
      <alignment horizontal="center" vertical="center"/>
    </xf>
    <xf numFmtId="0" fontId="4" fillId="5" borderId="78" xfId="1" applyFont="1" applyFill="1" applyBorder="1" applyAlignment="1">
      <alignment vertical="center" shrinkToFit="1"/>
    </xf>
    <xf numFmtId="0" fontId="4" fillId="5" borderId="92" xfId="1" applyFont="1" applyFill="1" applyBorder="1" applyAlignment="1">
      <alignment vertical="center" shrinkToFit="1"/>
    </xf>
    <xf numFmtId="0" fontId="45" fillId="0" borderId="8" xfId="1" applyFont="1" applyBorder="1" applyAlignment="1">
      <alignment vertical="center"/>
    </xf>
    <xf numFmtId="0" fontId="6" fillId="12" borderId="1" xfId="1" applyFont="1" applyFill="1" applyBorder="1" applyAlignment="1">
      <alignment horizontal="center" vertical="center"/>
    </xf>
    <xf numFmtId="0" fontId="28" fillId="0" borderId="9" xfId="0" applyFont="1" applyBorder="1" applyAlignment="1">
      <alignment horizontal="center" vertical="center"/>
    </xf>
    <xf numFmtId="0" fontId="2" fillId="0" borderId="1" xfId="1" applyBorder="1" applyAlignment="1">
      <alignment vertical="center"/>
    </xf>
    <xf numFmtId="0" fontId="2" fillId="0" borderId="1" xfId="1" applyBorder="1" applyAlignment="1">
      <alignment horizontal="left" vertical="center" wrapText="1"/>
    </xf>
    <xf numFmtId="0" fontId="2" fillId="0" borderId="1" xfId="1" applyBorder="1" applyAlignment="1">
      <alignment vertical="center" wrapText="1"/>
    </xf>
    <xf numFmtId="0" fontId="7" fillId="0" borderId="4" xfId="1" applyFont="1" applyBorder="1" applyAlignment="1">
      <alignment horizontal="center" vertical="center"/>
    </xf>
    <xf numFmtId="0" fontId="29" fillId="0" borderId="0" xfId="1" applyFont="1" applyAlignment="1">
      <alignment vertical="center"/>
    </xf>
    <xf numFmtId="0" fontId="30" fillId="0" borderId="0" xfId="1" applyFont="1" applyAlignment="1">
      <alignment horizontal="center" vertical="center"/>
    </xf>
    <xf numFmtId="0" fontId="8" fillId="0" borderId="1" xfId="0" applyFont="1" applyBorder="1" applyAlignment="1">
      <alignment horizontal="center" vertical="center" wrapText="1"/>
    </xf>
    <xf numFmtId="0" fontId="8" fillId="0" borderId="1" xfId="3" applyFont="1" applyBorder="1" applyAlignment="1">
      <alignment horizontal="justify" vertical="top" wrapText="1"/>
    </xf>
    <xf numFmtId="0" fontId="8" fillId="0" borderId="1" xfId="3" applyFont="1" applyBorder="1" applyAlignment="1">
      <alignment horizontal="justify" vertical="center" wrapText="1"/>
    </xf>
    <xf numFmtId="0" fontId="8" fillId="0" borderId="1" xfId="3" applyFont="1" applyBorder="1" applyAlignment="1">
      <alignment horizontal="left" vertical="top" wrapText="1"/>
    </xf>
    <xf numFmtId="0" fontId="13" fillId="0" borderId="0" xfId="0" applyFont="1">
      <alignment vertical="center"/>
    </xf>
    <xf numFmtId="0" fontId="25" fillId="5" borderId="85" xfId="1" applyFont="1" applyFill="1" applyBorder="1" applyAlignment="1">
      <alignment horizontal="left" vertical="center"/>
    </xf>
    <xf numFmtId="0" fontId="4" fillId="0" borderId="127" xfId="1" applyFont="1" applyBorder="1" applyAlignment="1">
      <alignment vertical="center"/>
    </xf>
    <xf numFmtId="0" fontId="4" fillId="0" borderId="129" xfId="1" applyFont="1" applyBorder="1" applyAlignment="1">
      <alignment vertical="center"/>
    </xf>
    <xf numFmtId="0" fontId="4" fillId="0" borderId="104" xfId="1" applyFont="1" applyBorder="1" applyAlignment="1">
      <alignment vertical="center"/>
    </xf>
    <xf numFmtId="0" fontId="11" fillId="9" borderId="49" xfId="1" applyFont="1" applyFill="1" applyBorder="1" applyAlignment="1">
      <alignment horizontal="center" vertical="center"/>
    </xf>
    <xf numFmtId="0" fontId="6" fillId="0" borderId="49" xfId="1" applyFont="1" applyBorder="1" applyAlignment="1">
      <alignment horizontal="center" vertical="center"/>
    </xf>
    <xf numFmtId="0" fontId="11" fillId="9" borderId="25" xfId="1" applyFont="1" applyFill="1" applyBorder="1" applyAlignment="1">
      <alignment horizontal="center" vertical="center"/>
    </xf>
    <xf numFmtId="0" fontId="6" fillId="0" borderId="25" xfId="1" applyFont="1" applyBorder="1" applyAlignment="1">
      <alignment horizontal="center" vertical="center"/>
    </xf>
    <xf numFmtId="0" fontId="6" fillId="0" borderId="17" xfId="1" applyFont="1" applyBorder="1" applyAlignment="1">
      <alignment horizontal="center" vertical="center"/>
    </xf>
    <xf numFmtId="0" fontId="11" fillId="0" borderId="2" xfId="1" applyFont="1" applyBorder="1" applyAlignment="1">
      <alignment horizontal="center" vertical="center"/>
    </xf>
    <xf numFmtId="0" fontId="11" fillId="2" borderId="31" xfId="1" applyFont="1" applyFill="1" applyBorder="1" applyAlignment="1">
      <alignment horizontal="center" vertical="center"/>
    </xf>
    <xf numFmtId="0" fontId="21" fillId="0" borderId="0" xfId="0" applyFont="1">
      <alignment vertical="center"/>
    </xf>
    <xf numFmtId="0" fontId="47" fillId="12" borderId="1" xfId="0" applyFont="1" applyFill="1" applyBorder="1" applyAlignment="1">
      <alignment horizontal="center" vertical="center"/>
    </xf>
    <xf numFmtId="0" fontId="21" fillId="13" borderId="1" xfId="0" applyFont="1" applyFill="1" applyBorder="1" applyAlignment="1">
      <alignment horizontal="left" vertical="center" wrapText="1"/>
    </xf>
    <xf numFmtId="0" fontId="21" fillId="13" borderId="1" xfId="0" applyFont="1" applyFill="1" applyBorder="1" applyAlignment="1">
      <alignment horizontal="center" vertical="center"/>
    </xf>
    <xf numFmtId="0" fontId="21" fillId="0" borderId="1" xfId="0" applyFont="1" applyBorder="1" applyAlignment="1">
      <alignment horizontal="left" vertical="top" wrapText="1"/>
    </xf>
    <xf numFmtId="0" fontId="21" fillId="13" borderId="1" xfId="0" applyFont="1" applyFill="1" applyBorder="1" applyAlignment="1">
      <alignment horizontal="left" vertical="center"/>
    </xf>
    <xf numFmtId="0" fontId="48" fillId="0" borderId="0" xfId="0" applyFont="1" applyAlignment="1">
      <alignment horizontal="left" vertical="top"/>
    </xf>
    <xf numFmtId="0" fontId="48" fillId="0" borderId="1" xfId="0" applyFont="1" applyBorder="1" applyAlignment="1">
      <alignment horizontal="center" vertical="center"/>
    </xf>
    <xf numFmtId="0" fontId="48" fillId="0" borderId="1" xfId="0" applyFont="1" applyBorder="1" applyAlignment="1">
      <alignment horizontal="left" vertical="top"/>
    </xf>
    <xf numFmtId="0" fontId="48" fillId="0" borderId="1" xfId="0" applyFont="1" applyBorder="1" applyAlignment="1">
      <alignment horizontal="left" vertical="top" wrapText="1"/>
    </xf>
    <xf numFmtId="0" fontId="37" fillId="0" borderId="0" xfId="0" applyFont="1">
      <alignment vertical="center"/>
    </xf>
    <xf numFmtId="0" fontId="50" fillId="13" borderId="1" xfId="0" applyFont="1" applyFill="1" applyBorder="1" applyAlignment="1">
      <alignment wrapText="1"/>
    </xf>
    <xf numFmtId="0" fontId="10" fillId="9" borderId="113" xfId="1" applyFont="1" applyFill="1" applyBorder="1" applyAlignment="1">
      <alignment horizontal="center" vertical="center"/>
    </xf>
    <xf numFmtId="0" fontId="10" fillId="9" borderId="111" xfId="1" applyFont="1" applyFill="1" applyBorder="1" applyAlignment="1">
      <alignment horizontal="center" vertical="center"/>
    </xf>
    <xf numFmtId="0" fontId="4" fillId="0" borderId="73" xfId="1" applyFont="1" applyBorder="1" applyAlignment="1">
      <alignment vertical="center"/>
    </xf>
    <xf numFmtId="0" fontId="4" fillId="0" borderId="73" xfId="1" applyFont="1" applyBorder="1" applyAlignment="1">
      <alignment horizontal="left" vertical="center" wrapText="1"/>
    </xf>
    <xf numFmtId="0" fontId="4" fillId="0" borderId="73" xfId="1" applyFont="1" applyBorder="1" applyAlignment="1">
      <alignment vertical="center" wrapText="1"/>
    </xf>
    <xf numFmtId="0" fontId="4" fillId="0" borderId="100" xfId="1" applyFont="1" applyBorder="1" applyAlignment="1">
      <alignment vertical="center" wrapText="1"/>
    </xf>
    <xf numFmtId="0" fontId="4" fillId="0" borderId="100" xfId="1" applyFont="1" applyBorder="1" applyAlignment="1">
      <alignment vertical="center"/>
    </xf>
    <xf numFmtId="0" fontId="8" fillId="0" borderId="1" xfId="3" applyFont="1" applyBorder="1" applyAlignment="1">
      <alignment horizontal="center" vertical="center" wrapText="1"/>
    </xf>
    <xf numFmtId="0" fontId="8" fillId="0" borderId="1" xfId="3" applyFont="1" applyBorder="1" applyAlignment="1">
      <alignment horizontal="left" vertical="center" wrapText="1"/>
    </xf>
    <xf numFmtId="180" fontId="25" fillId="5" borderId="76" xfId="1" applyNumberFormat="1" applyFont="1" applyFill="1" applyBorder="1" applyAlignment="1">
      <alignment vertical="center"/>
    </xf>
    <xf numFmtId="0" fontId="4" fillId="0" borderId="8" xfId="1" applyFont="1" applyBorder="1" applyAlignment="1">
      <alignment vertical="center" wrapText="1"/>
    </xf>
    <xf numFmtId="0" fontId="2" fillId="0" borderId="0" xfId="0" applyFont="1">
      <alignment vertical="center"/>
    </xf>
    <xf numFmtId="38" fontId="2" fillId="0" borderId="0" xfId="5" applyFont="1" applyFill="1" applyBorder="1" applyAlignment="1">
      <alignment horizontal="right" vertical="center"/>
    </xf>
    <xf numFmtId="38" fontId="2" fillId="0" borderId="0" xfId="5" applyFont="1" applyFill="1" applyBorder="1" applyAlignment="1">
      <alignment vertical="center"/>
    </xf>
    <xf numFmtId="0" fontId="30" fillId="0" borderId="151" xfId="1" applyFont="1" applyBorder="1" applyAlignment="1">
      <alignment vertical="center"/>
    </xf>
    <xf numFmtId="0" fontId="6" fillId="9" borderId="91" xfId="0" applyFont="1" applyFill="1" applyBorder="1" applyAlignment="1" applyProtection="1">
      <alignment horizontal="center" vertical="center"/>
      <protection locked="0"/>
    </xf>
    <xf numFmtId="0" fontId="6" fillId="9" borderId="58" xfId="0" applyFont="1" applyFill="1" applyBorder="1" applyAlignment="1" applyProtection="1">
      <alignment horizontal="center" vertical="center"/>
      <protection locked="0"/>
    </xf>
    <xf numFmtId="0" fontId="6" fillId="9" borderId="95" xfId="0" applyFont="1" applyFill="1" applyBorder="1" applyAlignment="1" applyProtection="1">
      <alignment horizontal="center" vertical="center"/>
      <protection locked="0"/>
    </xf>
    <xf numFmtId="0" fontId="6" fillId="19" borderId="58" xfId="0" applyFont="1" applyFill="1" applyBorder="1" applyAlignment="1" applyProtection="1">
      <alignment horizontal="center" vertical="center"/>
      <protection locked="0"/>
    </xf>
    <xf numFmtId="0" fontId="13" fillId="23" borderId="37" xfId="1" applyFont="1" applyFill="1" applyBorder="1" applyAlignment="1">
      <alignment vertical="center"/>
    </xf>
    <xf numFmtId="0" fontId="8" fillId="24" borderId="38" xfId="1" applyFont="1" applyFill="1" applyBorder="1" applyAlignment="1">
      <alignment horizontal="left" vertical="center" wrapText="1"/>
    </xf>
    <xf numFmtId="0" fontId="11" fillId="25" borderId="36" xfId="1" applyFont="1" applyFill="1" applyBorder="1" applyAlignment="1">
      <alignment horizontal="center" vertical="center" wrapText="1"/>
    </xf>
    <xf numFmtId="0" fontId="13" fillId="23" borderId="39" xfId="1" applyFont="1" applyFill="1" applyBorder="1" applyAlignment="1">
      <alignment vertical="center" wrapText="1"/>
    </xf>
    <xf numFmtId="0" fontId="13" fillId="23" borderId="39" xfId="1" applyFont="1" applyFill="1" applyBorder="1" applyAlignment="1">
      <alignment vertical="center"/>
    </xf>
    <xf numFmtId="0" fontId="13" fillId="23" borderId="27" xfId="1" applyFont="1" applyFill="1" applyBorder="1" applyAlignment="1">
      <alignment vertical="center"/>
    </xf>
    <xf numFmtId="0" fontId="10" fillId="24" borderId="21" xfId="1" applyFont="1" applyFill="1" applyBorder="1" applyAlignment="1">
      <alignment horizontal="left" vertical="center" wrapText="1"/>
    </xf>
    <xf numFmtId="0" fontId="11" fillId="25" borderId="22" xfId="1" applyFont="1" applyFill="1" applyBorder="1" applyAlignment="1">
      <alignment horizontal="center" vertical="center" wrapText="1"/>
    </xf>
    <xf numFmtId="0" fontId="10" fillId="24" borderId="35" xfId="1" applyFont="1" applyFill="1" applyBorder="1" applyAlignment="1">
      <alignment horizontal="center" vertical="center"/>
    </xf>
    <xf numFmtId="0" fontId="10" fillId="24" borderId="31" xfId="1" applyFont="1" applyFill="1" applyBorder="1" applyAlignment="1">
      <alignment horizontal="right" vertical="center" wrapText="1"/>
    </xf>
    <xf numFmtId="0" fontId="11" fillId="15" borderId="32" xfId="1" applyFont="1" applyFill="1" applyBorder="1" applyAlignment="1">
      <alignment horizontal="center" vertical="center"/>
    </xf>
    <xf numFmtId="0" fontId="10" fillId="24" borderId="38" xfId="1" applyFont="1" applyFill="1" applyBorder="1" applyAlignment="1">
      <alignment horizontal="left" vertical="center" wrapText="1"/>
    </xf>
    <xf numFmtId="0" fontId="17" fillId="23" borderId="112" xfId="1" applyFont="1" applyFill="1" applyBorder="1" applyAlignment="1">
      <alignment horizontal="left" vertical="center" wrapText="1"/>
    </xf>
    <xf numFmtId="0" fontId="17" fillId="23" borderId="110" xfId="1" applyFont="1" applyFill="1" applyBorder="1" applyAlignment="1">
      <alignment horizontal="left" vertical="center" wrapText="1"/>
    </xf>
    <xf numFmtId="0" fontId="13" fillId="23" borderId="44" xfId="1" applyFont="1" applyFill="1" applyBorder="1" applyAlignment="1">
      <alignment vertical="center"/>
    </xf>
    <xf numFmtId="0" fontId="10" fillId="15" borderId="118" xfId="1" applyFont="1" applyFill="1" applyBorder="1" applyAlignment="1">
      <alignment horizontal="left" vertical="center" wrapText="1"/>
    </xf>
    <xf numFmtId="0" fontId="10" fillId="25" borderId="119" xfId="1" applyFont="1" applyFill="1" applyBorder="1" applyAlignment="1">
      <alignment horizontal="center" vertical="center" wrapText="1"/>
    </xf>
    <xf numFmtId="0" fontId="10" fillId="25" borderId="54" xfId="1" applyFont="1" applyFill="1" applyBorder="1" applyAlignment="1">
      <alignment horizontal="center" vertical="center" wrapText="1"/>
    </xf>
    <xf numFmtId="0" fontId="10" fillId="24" borderId="18" xfId="1" applyFont="1" applyFill="1" applyBorder="1" applyAlignment="1">
      <alignment horizontal="left" vertical="center" wrapText="1"/>
    </xf>
    <xf numFmtId="0" fontId="13" fillId="23" borderId="138" xfId="1" applyFont="1" applyFill="1" applyBorder="1" applyAlignment="1">
      <alignment horizontal="center" vertical="center"/>
    </xf>
    <xf numFmtId="0" fontId="15" fillId="15" borderId="19" xfId="1" applyFont="1" applyFill="1" applyBorder="1" applyAlignment="1">
      <alignment vertical="center" wrapText="1"/>
    </xf>
    <xf numFmtId="0" fontId="11" fillId="25" borderId="49" xfId="1" applyFont="1" applyFill="1" applyBorder="1" applyAlignment="1">
      <alignment horizontal="center" vertical="center"/>
    </xf>
    <xf numFmtId="0" fontId="13" fillId="24" borderId="46" xfId="1" applyFont="1" applyFill="1" applyBorder="1" applyAlignment="1">
      <alignment horizontal="center" vertical="center"/>
    </xf>
    <xf numFmtId="0" fontId="10" fillId="15" borderId="50" xfId="1" applyFont="1" applyFill="1" applyBorder="1" applyAlignment="1">
      <alignment vertical="center" wrapText="1"/>
    </xf>
    <xf numFmtId="0" fontId="11" fillId="24" borderId="25" xfId="1" applyFont="1" applyFill="1" applyBorder="1" applyAlignment="1">
      <alignment horizontal="center" vertical="center"/>
    </xf>
    <xf numFmtId="0" fontId="13" fillId="23" borderId="37" xfId="1" applyFont="1" applyFill="1" applyBorder="1" applyAlignment="1">
      <alignment horizontal="center" vertical="center"/>
    </xf>
    <xf numFmtId="0" fontId="10" fillId="15" borderId="36" xfId="1" applyFont="1" applyFill="1" applyBorder="1" applyAlignment="1">
      <alignment vertical="center" wrapText="1"/>
    </xf>
    <xf numFmtId="0" fontId="11" fillId="25" borderId="17" xfId="1" applyFont="1" applyFill="1" applyBorder="1" applyAlignment="1">
      <alignment horizontal="center" vertical="center"/>
    </xf>
    <xf numFmtId="0" fontId="13" fillId="24" borderId="44" xfId="1" applyFont="1" applyFill="1" applyBorder="1" applyAlignment="1">
      <alignment horizontal="center" vertical="center"/>
    </xf>
    <xf numFmtId="0" fontId="10" fillId="15" borderId="30" xfId="1" applyFont="1" applyFill="1" applyBorder="1" applyAlignment="1">
      <alignment vertical="center" wrapText="1"/>
    </xf>
    <xf numFmtId="0" fontId="11" fillId="24" borderId="28" xfId="1" applyFont="1" applyFill="1" applyBorder="1" applyAlignment="1">
      <alignment horizontal="center" vertical="center"/>
    </xf>
    <xf numFmtId="0" fontId="13" fillId="23" borderId="110" xfId="1" applyFont="1" applyFill="1" applyBorder="1" applyAlignment="1">
      <alignment horizontal="center" vertical="center"/>
    </xf>
    <xf numFmtId="0" fontId="10" fillId="15" borderId="54" xfId="1" applyFont="1" applyFill="1" applyBorder="1" applyAlignment="1">
      <alignment vertical="center" wrapText="1"/>
    </xf>
    <xf numFmtId="0" fontId="11" fillId="25" borderId="13" xfId="1" applyFont="1" applyFill="1" applyBorder="1" applyAlignment="1">
      <alignment horizontal="center" vertical="center"/>
    </xf>
    <xf numFmtId="0" fontId="13" fillId="23" borderId="112" xfId="1" applyFont="1" applyFill="1" applyBorder="1" applyAlignment="1">
      <alignment horizontal="center" vertical="center"/>
    </xf>
    <xf numFmtId="0" fontId="10" fillId="15" borderId="119" xfId="1" applyFont="1" applyFill="1" applyBorder="1" applyAlignment="1">
      <alignment vertical="center" wrapText="1"/>
    </xf>
    <xf numFmtId="0" fontId="11" fillId="25" borderId="1" xfId="1" applyFont="1" applyFill="1" applyBorder="1" applyAlignment="1">
      <alignment horizontal="center" vertical="center"/>
    </xf>
    <xf numFmtId="0" fontId="11" fillId="15" borderId="3" xfId="1" applyFont="1" applyFill="1" applyBorder="1" applyAlignment="1">
      <alignment horizontal="center" vertical="center"/>
    </xf>
    <xf numFmtId="0" fontId="30" fillId="0" borderId="0" xfId="1" applyFont="1" applyAlignment="1">
      <alignment vertical="center" wrapText="1"/>
    </xf>
    <xf numFmtId="0" fontId="4" fillId="15" borderId="0" xfId="1" applyFont="1" applyFill="1" applyAlignment="1">
      <alignment horizontal="right" vertical="center"/>
    </xf>
    <xf numFmtId="180" fontId="2" fillId="15" borderId="0" xfId="16" applyNumberFormat="1" applyFont="1" applyFill="1" applyBorder="1" applyAlignment="1">
      <alignment vertical="center"/>
    </xf>
    <xf numFmtId="14" fontId="54" fillId="11" borderId="86" xfId="1" applyNumberFormat="1" applyFont="1" applyFill="1" applyBorder="1" applyAlignment="1">
      <alignment horizontal="center" vertical="center"/>
    </xf>
    <xf numFmtId="0" fontId="25" fillId="15" borderId="81" xfId="1" applyFont="1" applyFill="1" applyBorder="1" applyAlignment="1">
      <alignment vertical="center"/>
    </xf>
    <xf numFmtId="0" fontId="4" fillId="15" borderId="73" xfId="1" applyFont="1" applyFill="1" applyBorder="1" applyAlignment="1">
      <alignment vertical="center"/>
    </xf>
    <xf numFmtId="0" fontId="4" fillId="15" borderId="78" xfId="1" applyFont="1" applyFill="1" applyBorder="1" applyAlignment="1">
      <alignment vertical="center"/>
    </xf>
    <xf numFmtId="0" fontId="4" fillId="15" borderId="79" xfId="1" applyFont="1" applyFill="1" applyBorder="1" applyAlignment="1">
      <alignment vertical="center"/>
    </xf>
    <xf numFmtId="0" fontId="4" fillId="15" borderId="79" xfId="1" applyFont="1" applyFill="1" applyBorder="1" applyAlignment="1">
      <alignment horizontal="right" vertical="center"/>
    </xf>
    <xf numFmtId="180" fontId="2" fillId="15" borderId="79" xfId="16" applyNumberFormat="1" applyFont="1" applyFill="1" applyBorder="1" applyAlignment="1">
      <alignment vertical="center"/>
    </xf>
    <xf numFmtId="38" fontId="2" fillId="15" borderId="79" xfId="16" applyFont="1" applyFill="1" applyBorder="1" applyAlignment="1">
      <alignment vertical="center"/>
    </xf>
    <xf numFmtId="180" fontId="2" fillId="15" borderId="80" xfId="16" applyNumberFormat="1" applyFont="1" applyFill="1" applyBorder="1" applyAlignment="1">
      <alignment vertical="center"/>
    </xf>
    <xf numFmtId="0" fontId="4" fillId="15" borderId="100" xfId="1" applyFont="1" applyFill="1" applyBorder="1" applyAlignment="1">
      <alignment vertical="center"/>
    </xf>
    <xf numFmtId="0" fontId="4" fillId="15" borderId="104" xfId="1" applyFont="1" applyFill="1" applyBorder="1" applyAlignment="1">
      <alignment vertical="center"/>
    </xf>
    <xf numFmtId="38" fontId="2" fillId="15" borderId="102" xfId="16" applyFont="1" applyFill="1" applyBorder="1" applyAlignment="1">
      <alignment vertical="center"/>
    </xf>
    <xf numFmtId="0" fontId="4" fillId="15" borderId="102" xfId="1" applyFont="1" applyFill="1" applyBorder="1" applyAlignment="1">
      <alignment vertical="center"/>
    </xf>
    <xf numFmtId="180" fontId="2" fillId="15" borderId="103" xfId="16" applyNumberFormat="1" applyFont="1" applyFill="1" applyBorder="1" applyAlignment="1">
      <alignment vertical="center"/>
    </xf>
    <xf numFmtId="0" fontId="4" fillId="15" borderId="82" xfId="1" applyFont="1" applyFill="1" applyBorder="1" applyAlignment="1">
      <alignment vertical="center"/>
    </xf>
    <xf numFmtId="38" fontId="2" fillId="15" borderId="83" xfId="16" applyFont="1" applyFill="1" applyBorder="1" applyAlignment="1">
      <alignment vertical="center"/>
    </xf>
    <xf numFmtId="0" fontId="4" fillId="15" borderId="127" xfId="1" applyFont="1" applyFill="1" applyBorder="1" applyAlignment="1">
      <alignment vertical="center"/>
    </xf>
    <xf numFmtId="0" fontId="4" fillId="15" borderId="129" xfId="1" applyFont="1" applyFill="1" applyBorder="1" applyAlignment="1">
      <alignment vertical="center"/>
    </xf>
    <xf numFmtId="0" fontId="4" fillId="15" borderId="131" xfId="1" applyFont="1" applyFill="1" applyBorder="1" applyAlignment="1">
      <alignment vertical="center"/>
    </xf>
    <xf numFmtId="38" fontId="2" fillId="15" borderId="132" xfId="16" applyFont="1" applyFill="1" applyBorder="1" applyAlignment="1">
      <alignment vertical="center"/>
    </xf>
    <xf numFmtId="0" fontId="4" fillId="15" borderId="132" xfId="1" applyFont="1" applyFill="1" applyBorder="1" applyAlignment="1">
      <alignment horizontal="right" vertical="center"/>
    </xf>
    <xf numFmtId="180" fontId="2" fillId="15" borderId="132" xfId="16" applyNumberFormat="1" applyFont="1" applyFill="1" applyBorder="1" applyAlignment="1">
      <alignment vertical="center"/>
    </xf>
    <xf numFmtId="0" fontId="25" fillId="15" borderId="85" xfId="1" applyFont="1" applyFill="1" applyBorder="1" applyAlignment="1">
      <alignment horizontal="left" vertical="center"/>
    </xf>
    <xf numFmtId="38" fontId="25" fillId="15" borderId="69" xfId="16" applyFont="1" applyFill="1" applyBorder="1" applyAlignment="1">
      <alignment vertical="center"/>
    </xf>
    <xf numFmtId="0" fontId="25" fillId="15" borderId="69" xfId="1" applyFont="1" applyFill="1" applyBorder="1" applyAlignment="1">
      <alignment horizontal="center" vertical="center"/>
    </xf>
    <xf numFmtId="180" fontId="2" fillId="15" borderId="69" xfId="16" applyNumberFormat="1" applyFont="1" applyFill="1" applyBorder="1" applyAlignment="1">
      <alignment vertical="center"/>
    </xf>
    <xf numFmtId="0" fontId="25" fillId="15" borderId="75" xfId="1" applyFont="1" applyFill="1" applyBorder="1" applyAlignment="1">
      <alignment horizontal="left" vertical="center"/>
    </xf>
    <xf numFmtId="38" fontId="25" fillId="15" borderId="76" xfId="16" applyFont="1" applyFill="1" applyBorder="1" applyAlignment="1">
      <alignment vertical="center"/>
    </xf>
    <xf numFmtId="0" fontId="25" fillId="15" borderId="76" xfId="1" applyFont="1" applyFill="1" applyBorder="1" applyAlignment="1">
      <alignment horizontal="center" vertical="center"/>
    </xf>
    <xf numFmtId="180" fontId="25" fillId="15" borderId="76" xfId="1" applyNumberFormat="1" applyFont="1" applyFill="1" applyBorder="1" applyAlignment="1">
      <alignment vertical="center"/>
    </xf>
    <xf numFmtId="180" fontId="2" fillId="15" borderId="76" xfId="16" applyNumberFormat="1" applyFont="1" applyFill="1" applyBorder="1" applyAlignment="1">
      <alignment vertical="center"/>
    </xf>
    <xf numFmtId="180" fontId="25" fillId="15" borderId="14" xfId="1" applyNumberFormat="1" applyFont="1" applyFill="1" applyBorder="1" applyAlignment="1">
      <alignment vertical="center"/>
    </xf>
    <xf numFmtId="0" fontId="4" fillId="15" borderId="78" xfId="1" applyFont="1" applyFill="1" applyBorder="1" applyAlignment="1">
      <alignment vertical="center" shrinkToFit="1"/>
    </xf>
    <xf numFmtId="0" fontId="4" fillId="15" borderId="92" xfId="1" applyFont="1" applyFill="1" applyBorder="1" applyAlignment="1">
      <alignment vertical="center" shrinkToFit="1"/>
    </xf>
    <xf numFmtId="183" fontId="51" fillId="0" borderId="0" xfId="3" applyNumberFormat="1" applyFont="1" applyAlignment="1">
      <alignment vertical="center" wrapText="1"/>
    </xf>
    <xf numFmtId="0" fontId="21" fillId="13" borderId="1" xfId="0" applyFont="1" applyFill="1" applyBorder="1" applyAlignment="1">
      <alignment horizontal="left" vertical="top"/>
    </xf>
    <xf numFmtId="0" fontId="21" fillId="13" borderId="1" xfId="0" applyFont="1" applyFill="1" applyBorder="1" applyAlignment="1">
      <alignment horizontal="left" vertical="top" wrapText="1"/>
    </xf>
    <xf numFmtId="0" fontId="21" fillId="0" borderId="1" xfId="0" applyFont="1" applyBorder="1" applyAlignment="1">
      <alignment vertical="center" wrapText="1"/>
    </xf>
    <xf numFmtId="0" fontId="55" fillId="9" borderId="58" xfId="0" applyFont="1" applyFill="1" applyBorder="1" applyAlignment="1" applyProtection="1">
      <alignment horizontal="center" vertical="center"/>
      <protection locked="0"/>
    </xf>
    <xf numFmtId="0" fontId="56" fillId="0" borderId="1" xfId="1" applyFont="1" applyBorder="1" applyAlignment="1">
      <alignment horizontal="center" vertical="center"/>
    </xf>
    <xf numFmtId="0" fontId="6" fillId="2" borderId="49" xfId="1" applyFont="1" applyFill="1" applyBorder="1" applyAlignment="1">
      <alignment horizontal="center" vertical="center"/>
    </xf>
    <xf numFmtId="14" fontId="57" fillId="11" borderId="86" xfId="1" applyNumberFormat="1" applyFont="1" applyFill="1" applyBorder="1" applyAlignment="1">
      <alignment horizontal="center" vertical="center"/>
    </xf>
    <xf numFmtId="38" fontId="53" fillId="5" borderId="79" xfId="16" applyFont="1" applyFill="1" applyBorder="1" applyAlignment="1">
      <alignment vertical="center"/>
    </xf>
    <xf numFmtId="176" fontId="53" fillId="5" borderId="76" xfId="1" applyNumberFormat="1" applyFont="1" applyFill="1" applyBorder="1" applyAlignment="1">
      <alignment vertical="center"/>
    </xf>
    <xf numFmtId="180" fontId="58" fillId="5" borderId="14" xfId="1" applyNumberFormat="1" applyFont="1" applyFill="1" applyBorder="1" applyAlignment="1">
      <alignment vertical="center"/>
    </xf>
    <xf numFmtId="0" fontId="59" fillId="0" borderId="82" xfId="1" applyFont="1" applyBorder="1" applyAlignment="1">
      <alignment vertical="center"/>
    </xf>
    <xf numFmtId="0" fontId="41" fillId="13" borderId="1" xfId="0" applyFont="1" applyFill="1" applyBorder="1" applyAlignment="1">
      <alignment horizontal="left" vertical="center" wrapText="1"/>
    </xf>
    <xf numFmtId="0" fontId="41" fillId="0" borderId="1" xfId="0" applyFont="1" applyBorder="1" applyAlignment="1">
      <alignment vertical="center" wrapText="1"/>
    </xf>
    <xf numFmtId="0" fontId="42" fillId="0" borderId="1" xfId="0" applyFont="1" applyBorder="1" applyAlignment="1">
      <alignment horizontal="left" vertical="center" wrapText="1"/>
    </xf>
    <xf numFmtId="0" fontId="42" fillId="0" borderId="0" xfId="0" applyFont="1" applyAlignment="1">
      <alignment horizontal="left" vertical="center" wrapText="1"/>
    </xf>
    <xf numFmtId="0" fontId="4" fillId="0" borderId="90" xfId="0" applyFont="1" applyBorder="1" applyAlignment="1">
      <alignment horizontal="center" vertical="center"/>
    </xf>
    <xf numFmtId="0" fontId="4" fillId="0" borderId="15" xfId="0" applyFont="1" applyBorder="1" applyAlignment="1">
      <alignment horizontal="center" vertical="center"/>
    </xf>
    <xf numFmtId="0" fontId="4" fillId="0" borderId="59" xfId="0" applyFont="1" applyBorder="1" applyAlignment="1">
      <alignment horizontal="center" vertical="center"/>
    </xf>
    <xf numFmtId="0" fontId="4" fillId="0" borderId="33" xfId="0" applyFont="1" applyBorder="1" applyAlignment="1">
      <alignment horizontal="center" vertical="center" wrapText="1"/>
    </xf>
    <xf numFmtId="0" fontId="4" fillId="0" borderId="93" xfId="0" applyFont="1" applyBorder="1" applyAlignment="1">
      <alignment horizontal="center"/>
    </xf>
    <xf numFmtId="0" fontId="4" fillId="0" borderId="94" xfId="0" applyFont="1" applyBorder="1" applyAlignment="1">
      <alignment horizontal="center"/>
    </xf>
    <xf numFmtId="0" fontId="4" fillId="0" borderId="33" xfId="0" applyFont="1" applyBorder="1" applyAlignment="1">
      <alignment horizontal="justify" vertical="center" wrapText="1"/>
    </xf>
    <xf numFmtId="0" fontId="4" fillId="0" borderId="59" xfId="0" applyFont="1" applyBorder="1" applyAlignment="1">
      <alignment horizontal="center" vertical="center" wrapText="1"/>
    </xf>
    <xf numFmtId="0" fontId="4" fillId="0" borderId="33" xfId="0" applyFont="1" applyBorder="1" applyAlignment="1">
      <alignment horizontal="center" vertical="center"/>
    </xf>
    <xf numFmtId="0" fontId="4" fillId="0" borderId="96" xfId="0" applyFont="1" applyBorder="1" applyAlignment="1">
      <alignment horizontal="center" wrapText="1"/>
    </xf>
    <xf numFmtId="0" fontId="4" fillId="0" borderId="39" xfId="0" applyFont="1" applyBorder="1" applyAlignment="1">
      <alignment horizontal="center" vertical="center" wrapText="1"/>
    </xf>
    <xf numFmtId="0" fontId="4" fillId="0" borderId="135" xfId="0" applyFont="1" applyBorder="1" applyAlignment="1">
      <alignment horizontal="center" vertical="center" wrapText="1"/>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135" xfId="0" applyFont="1" applyBorder="1" applyAlignment="1">
      <alignment horizontal="center" vertical="center"/>
    </xf>
    <xf numFmtId="0" fontId="4" fillId="0" borderId="39" xfId="0" applyFont="1" applyBorder="1">
      <alignment vertical="center"/>
    </xf>
    <xf numFmtId="0" fontId="4" fillId="0" borderId="26" xfId="0" applyFont="1" applyBorder="1" applyAlignment="1">
      <alignment horizontal="center" vertical="center"/>
    </xf>
    <xf numFmtId="0" fontId="4" fillId="0" borderId="33" xfId="0" applyFont="1" applyBorder="1" applyAlignment="1">
      <alignment horizontal="center"/>
    </xf>
    <xf numFmtId="0" fontId="4" fillId="0" borderId="58" xfId="0" applyFont="1" applyBorder="1" applyAlignment="1">
      <alignment horizontal="center" vertical="center"/>
    </xf>
    <xf numFmtId="0" fontId="4" fillId="0" borderId="60" xfId="0" applyFont="1" applyBorder="1" applyAlignment="1">
      <alignment horizontal="center"/>
    </xf>
    <xf numFmtId="0" fontId="13" fillId="0" borderId="112" xfId="1" applyFont="1" applyBorder="1" applyAlignment="1">
      <alignment horizontal="center" vertical="center" wrapText="1"/>
    </xf>
    <xf numFmtId="0" fontId="10" fillId="0" borderId="3" xfId="1" applyFont="1" applyBorder="1" applyAlignment="1">
      <alignment horizontal="left" vertical="center" wrapText="1"/>
    </xf>
    <xf numFmtId="0" fontId="13" fillId="0" borderId="138" xfId="1" applyFont="1" applyBorder="1" applyAlignment="1">
      <alignment horizontal="center" vertical="center"/>
    </xf>
    <xf numFmtId="0" fontId="13" fillId="0" borderId="46" xfId="1" applyFont="1" applyBorder="1" applyAlignment="1">
      <alignment horizontal="center" vertical="center"/>
    </xf>
    <xf numFmtId="0" fontId="13" fillId="0" borderId="37" xfId="1" applyFont="1" applyBorder="1" applyAlignment="1">
      <alignment horizontal="center" vertical="center"/>
    </xf>
    <xf numFmtId="0" fontId="13" fillId="0" borderId="44" xfId="1" applyFont="1" applyBorder="1" applyAlignment="1">
      <alignment horizontal="center" vertical="center"/>
    </xf>
    <xf numFmtId="0" fontId="13" fillId="0" borderId="110" xfId="1" applyFont="1" applyBorder="1" applyAlignment="1">
      <alignment horizontal="center" vertical="center"/>
    </xf>
    <xf numFmtId="0" fontId="13" fillId="0" borderId="112" xfId="1" applyFont="1" applyBorder="1" applyAlignment="1">
      <alignment horizontal="center" vertical="center"/>
    </xf>
    <xf numFmtId="0" fontId="2" fillId="0" borderId="0" xfId="1" applyAlignment="1">
      <alignment vertical="center"/>
    </xf>
    <xf numFmtId="0" fontId="2" fillId="0" borderId="0" xfId="1" applyAlignment="1">
      <alignment horizontal="right" vertical="center"/>
    </xf>
    <xf numFmtId="0" fontId="2" fillId="0" borderId="69" xfId="1" applyBorder="1" applyAlignment="1">
      <alignment vertical="center" wrapText="1"/>
    </xf>
    <xf numFmtId="0" fontId="2" fillId="0" borderId="61" xfId="1" applyBorder="1" applyAlignment="1">
      <alignment horizontal="center" vertical="center"/>
    </xf>
    <xf numFmtId="0" fontId="2" fillId="0" borderId="64" xfId="1" applyBorder="1" applyAlignment="1">
      <alignment horizontal="center" vertical="center"/>
    </xf>
    <xf numFmtId="0" fontId="2" fillId="0" borderId="0" xfId="1" applyAlignment="1">
      <alignment horizontal="center" vertical="center"/>
    </xf>
    <xf numFmtId="0" fontId="53" fillId="0" borderId="2" xfId="0" applyFont="1" applyBorder="1" applyAlignment="1">
      <alignment horizontal="center" vertical="center"/>
    </xf>
    <xf numFmtId="14" fontId="2" fillId="0" borderId="0" xfId="1" applyNumberFormat="1" applyAlignment="1">
      <alignment vertical="center"/>
    </xf>
    <xf numFmtId="0" fontId="2" fillId="0" borderId="0" xfId="0" applyFont="1" applyAlignment="1"/>
    <xf numFmtId="0" fontId="2" fillId="0" borderId="64" xfId="0" applyFont="1" applyBorder="1" applyAlignment="1">
      <alignment horizontal="center" vertical="center" wrapText="1"/>
    </xf>
    <xf numFmtId="0" fontId="61" fillId="0" borderId="0" xfId="0" applyFont="1">
      <alignment vertical="center"/>
    </xf>
    <xf numFmtId="0" fontId="4" fillId="0" borderId="66" xfId="0" applyFont="1" applyBorder="1" applyAlignment="1">
      <alignment horizontal="center" vertical="center"/>
    </xf>
    <xf numFmtId="181" fontId="53" fillId="0" borderId="106" xfId="0" applyNumberFormat="1" applyFont="1" applyBorder="1" applyAlignment="1">
      <alignment horizontal="right" vertical="center" wrapText="1"/>
    </xf>
    <xf numFmtId="181" fontId="2" fillId="0" borderId="106" xfId="0" applyNumberFormat="1" applyFont="1" applyBorder="1" applyAlignment="1">
      <alignment horizontal="right" vertical="center"/>
    </xf>
    <xf numFmtId="181" fontId="53" fillId="0" borderId="107" xfId="0" applyNumberFormat="1" applyFont="1" applyBorder="1">
      <alignment vertical="center"/>
    </xf>
    <xf numFmtId="14" fontId="4" fillId="0" borderId="0" xfId="0" applyNumberFormat="1" applyFont="1" applyAlignment="1"/>
    <xf numFmtId="14" fontId="59" fillId="0" borderId="0" xfId="0" applyNumberFormat="1" applyFont="1" applyAlignment="1">
      <alignment horizontal="right"/>
    </xf>
    <xf numFmtId="179" fontId="2" fillId="5" borderId="62" xfId="1" applyNumberFormat="1" applyFill="1" applyBorder="1" applyAlignment="1">
      <alignment horizontal="center" vertical="center"/>
    </xf>
    <xf numFmtId="180" fontId="2" fillId="0" borderId="74" xfId="1" applyNumberFormat="1" applyBorder="1" applyAlignment="1">
      <alignment horizontal="center" vertical="center"/>
    </xf>
    <xf numFmtId="38" fontId="62" fillId="5" borderId="20" xfId="16" applyFont="1" applyFill="1" applyBorder="1" applyAlignment="1">
      <alignment vertical="center"/>
    </xf>
    <xf numFmtId="38" fontId="53" fillId="5" borderId="20" xfId="16" applyFont="1" applyFill="1" applyBorder="1" applyAlignment="1">
      <alignment vertical="center"/>
    </xf>
    <xf numFmtId="38" fontId="2" fillId="5" borderId="20" xfId="16" applyFont="1" applyFill="1" applyBorder="1" applyAlignment="1">
      <alignment vertical="center"/>
    </xf>
    <xf numFmtId="38" fontId="35" fillId="5" borderId="20" xfId="16" applyFont="1" applyFill="1" applyBorder="1" applyAlignment="1">
      <alignment vertical="center"/>
    </xf>
    <xf numFmtId="3" fontId="2" fillId="0" borderId="0" xfId="1" applyNumberFormat="1" applyAlignment="1">
      <alignment vertical="center"/>
    </xf>
    <xf numFmtId="180" fontId="2" fillId="0" borderId="74" xfId="5" applyNumberFormat="1" applyFont="1" applyFill="1" applyBorder="1" applyAlignment="1">
      <alignment vertical="center"/>
    </xf>
    <xf numFmtId="0" fontId="2" fillId="0" borderId="0" xfId="0" applyFont="1" applyAlignment="1">
      <alignment vertical="center" wrapText="1"/>
    </xf>
    <xf numFmtId="176" fontId="53" fillId="9" borderId="1" xfId="16" applyNumberFormat="1" applyFont="1" applyFill="1" applyBorder="1" applyAlignment="1">
      <alignment vertical="center"/>
    </xf>
    <xf numFmtId="0" fontId="2" fillId="0" borderId="0" xfId="1" applyAlignment="1">
      <alignment vertical="center" wrapText="1"/>
    </xf>
    <xf numFmtId="38" fontId="53" fillId="5" borderId="101" xfId="16" applyFont="1" applyFill="1" applyBorder="1" applyAlignment="1">
      <alignment vertical="center"/>
    </xf>
    <xf numFmtId="0" fontId="2" fillId="0" borderId="102" xfId="1" applyBorder="1" applyAlignment="1">
      <alignment vertical="center" wrapText="1"/>
    </xf>
    <xf numFmtId="180" fontId="2" fillId="0" borderId="102" xfId="16" applyNumberFormat="1" applyFont="1" applyFill="1" applyBorder="1" applyAlignment="1">
      <alignment vertical="center"/>
    </xf>
    <xf numFmtId="3" fontId="2" fillId="0" borderId="102" xfId="1" applyNumberFormat="1" applyBorder="1" applyAlignment="1">
      <alignment vertical="center"/>
    </xf>
    <xf numFmtId="180" fontId="2" fillId="0" borderId="103" xfId="5" applyNumberFormat="1" applyFont="1" applyFill="1" applyBorder="1" applyAlignment="1">
      <alignment vertical="center"/>
    </xf>
    <xf numFmtId="176" fontId="2" fillId="0" borderId="0" xfId="1" applyNumberFormat="1" applyAlignment="1">
      <alignment vertical="center"/>
    </xf>
    <xf numFmtId="180" fontId="2" fillId="0" borderId="83" xfId="1" applyNumberFormat="1" applyBorder="1" applyAlignment="1">
      <alignment vertical="center"/>
    </xf>
    <xf numFmtId="38" fontId="2" fillId="15" borderId="20" xfId="16" applyFont="1" applyFill="1" applyBorder="1" applyAlignment="1">
      <alignment vertical="center"/>
    </xf>
    <xf numFmtId="3" fontId="2" fillId="15" borderId="79" xfId="1" applyNumberFormat="1" applyFill="1" applyBorder="1" applyAlignment="1">
      <alignment horizontal="center" vertical="center"/>
    </xf>
    <xf numFmtId="180" fontId="2" fillId="15" borderId="80" xfId="5" applyNumberFormat="1" applyFont="1" applyFill="1" applyBorder="1" applyAlignment="1">
      <alignment vertical="center"/>
    </xf>
    <xf numFmtId="0" fontId="2" fillId="15" borderId="79" xfId="1" applyFill="1" applyBorder="1" applyAlignment="1">
      <alignment vertical="center"/>
    </xf>
    <xf numFmtId="38" fontId="2" fillId="15" borderId="126" xfId="16" applyFont="1" applyFill="1" applyBorder="1" applyAlignment="1">
      <alignment vertical="center"/>
    </xf>
    <xf numFmtId="0" fontId="2" fillId="15" borderId="102" xfId="1" applyFill="1" applyBorder="1" applyAlignment="1">
      <alignment vertical="center"/>
    </xf>
    <xf numFmtId="176" fontId="2" fillId="15" borderId="76" xfId="1" applyNumberFormat="1" applyFill="1" applyBorder="1" applyAlignment="1">
      <alignment vertical="center"/>
    </xf>
    <xf numFmtId="0" fontId="2" fillId="0" borderId="0" xfId="1" applyAlignment="1">
      <alignment horizontal="left" vertical="center" wrapText="1"/>
    </xf>
    <xf numFmtId="38" fontId="4" fillId="0" borderId="83" xfId="5" applyFont="1" applyFill="1" applyBorder="1" applyAlignment="1">
      <alignment vertical="center"/>
    </xf>
    <xf numFmtId="0" fontId="2" fillId="0" borderId="83" xfId="1" applyBorder="1" applyAlignment="1">
      <alignment horizontal="center" vertical="center"/>
    </xf>
    <xf numFmtId="180" fontId="2" fillId="0" borderId="83" xfId="8" applyNumberFormat="1" applyFont="1" applyFill="1" applyBorder="1" applyAlignment="1">
      <alignment horizontal="right" vertical="center"/>
    </xf>
    <xf numFmtId="0" fontId="63" fillId="0" borderId="0" xfId="1" applyFont="1" applyAlignment="1">
      <alignment horizontal="left" vertical="center"/>
    </xf>
    <xf numFmtId="0" fontId="4" fillId="0" borderId="0" xfId="1" applyFont="1" applyAlignment="1">
      <alignment horizontal="left" vertical="center" wrapText="1"/>
    </xf>
    <xf numFmtId="0" fontId="4" fillId="15" borderId="1" xfId="1" applyFont="1" applyFill="1" applyBorder="1" applyAlignment="1">
      <alignment horizontal="left" vertical="center" wrapText="1"/>
    </xf>
    <xf numFmtId="0" fontId="2" fillId="0" borderId="0" xfId="0" applyFont="1" applyAlignment="1">
      <alignment horizontal="left" vertical="center" wrapText="1"/>
    </xf>
    <xf numFmtId="49" fontId="4" fillId="0" borderId="0" xfId="1" applyNumberFormat="1" applyFont="1" applyAlignment="1">
      <alignment horizontal="center" vertical="center" wrapText="1"/>
    </xf>
    <xf numFmtId="9" fontId="2" fillId="0" borderId="0" xfId="1" applyNumberFormat="1" applyAlignment="1">
      <alignment horizontal="center" vertical="center" wrapText="1"/>
    </xf>
    <xf numFmtId="179" fontId="2" fillId="0" borderId="0" xfId="0" applyNumberFormat="1" applyFont="1">
      <alignment vertical="center"/>
    </xf>
    <xf numFmtId="38" fontId="4" fillId="0" borderId="0" xfId="5" applyFont="1" applyFill="1" applyBorder="1" applyAlignment="1">
      <alignment vertical="center"/>
    </xf>
    <xf numFmtId="180" fontId="2" fillId="0" borderId="0" xfId="8" applyNumberFormat="1" applyFont="1" applyFill="1" applyBorder="1" applyAlignment="1">
      <alignment horizontal="right" vertical="center"/>
    </xf>
    <xf numFmtId="38" fontId="2" fillId="15" borderId="128" xfId="16" applyFont="1" applyFill="1" applyBorder="1" applyAlignment="1">
      <alignment horizontal="right" vertical="center"/>
    </xf>
    <xf numFmtId="0" fontId="2" fillId="15" borderId="83" xfId="1" applyFill="1" applyBorder="1" applyAlignment="1">
      <alignment vertical="center"/>
    </xf>
    <xf numFmtId="180" fontId="2" fillId="15" borderId="84" xfId="1" applyNumberFormat="1" applyFill="1" applyBorder="1" applyAlignment="1">
      <alignment vertical="center"/>
    </xf>
    <xf numFmtId="38" fontId="2" fillId="15" borderId="92" xfId="16" applyFont="1" applyFill="1" applyBorder="1" applyAlignment="1">
      <alignment vertical="center"/>
    </xf>
    <xf numFmtId="38" fontId="2" fillId="15" borderId="130" xfId="16" applyFont="1" applyFill="1" applyBorder="1" applyAlignment="1">
      <alignment vertical="center"/>
    </xf>
    <xf numFmtId="3" fontId="2" fillId="15" borderId="132" xfId="1" applyNumberFormat="1" applyFill="1" applyBorder="1" applyAlignment="1">
      <alignment horizontal="center" vertical="center"/>
    </xf>
    <xf numFmtId="180" fontId="2" fillId="15" borderId="133" xfId="5" applyNumberFormat="1" applyFont="1" applyFill="1" applyBorder="1" applyAlignment="1">
      <alignment vertical="center"/>
    </xf>
    <xf numFmtId="0" fontId="25" fillId="0" borderId="0" xfId="1" applyFont="1" applyAlignment="1">
      <alignment horizontal="left" vertical="center" wrapText="1"/>
    </xf>
    <xf numFmtId="0" fontId="2" fillId="0" borderId="0" xfId="1" applyAlignment="1">
      <alignment horizontal="left" vertical="center"/>
    </xf>
    <xf numFmtId="176" fontId="2" fillId="0" borderId="0" xfId="1" applyNumberFormat="1" applyAlignment="1">
      <alignment vertical="center" wrapText="1"/>
    </xf>
    <xf numFmtId="0" fontId="4" fillId="15" borderId="13" xfId="1" applyFont="1" applyFill="1" applyBorder="1" applyAlignment="1">
      <alignment horizontal="left" vertical="center" wrapText="1"/>
    </xf>
    <xf numFmtId="38" fontId="2" fillId="0" borderId="0" xfId="1" applyNumberFormat="1" applyAlignment="1">
      <alignment vertical="center"/>
    </xf>
    <xf numFmtId="3" fontId="2" fillId="5" borderId="79" xfId="1" applyNumberFormat="1" applyFill="1" applyBorder="1" applyAlignment="1">
      <alignment horizontal="center" vertical="center"/>
    </xf>
    <xf numFmtId="180" fontId="53" fillId="5" borderId="80" xfId="5" applyNumberFormat="1" applyFont="1" applyFill="1" applyBorder="1" applyAlignment="1">
      <alignment vertical="center"/>
    </xf>
    <xf numFmtId="38" fontId="53" fillId="0" borderId="20" xfId="16" applyFont="1" applyFill="1" applyBorder="1" applyAlignment="1">
      <alignment vertical="center"/>
    </xf>
    <xf numFmtId="3" fontId="2" fillId="0" borderId="79" xfId="1" applyNumberFormat="1" applyBorder="1" applyAlignment="1">
      <alignment horizontal="center" vertical="center"/>
    </xf>
    <xf numFmtId="180" fontId="53" fillId="0" borderId="80" xfId="5" applyNumberFormat="1" applyFont="1" applyFill="1" applyBorder="1" applyAlignment="1">
      <alignment vertical="center"/>
    </xf>
    <xf numFmtId="0" fontId="2" fillId="0" borderId="79" xfId="1" applyBorder="1" applyAlignment="1">
      <alignment vertical="center"/>
    </xf>
    <xf numFmtId="38" fontId="53" fillId="5" borderId="126" xfId="16" applyFont="1" applyFill="1" applyBorder="1" applyAlignment="1">
      <alignment vertical="center"/>
    </xf>
    <xf numFmtId="0" fontId="2" fillId="0" borderId="102" xfId="1" applyBorder="1" applyAlignment="1">
      <alignment vertical="center"/>
    </xf>
    <xf numFmtId="38" fontId="2" fillId="5" borderId="128" xfId="16" applyFont="1" applyFill="1" applyBorder="1" applyAlignment="1">
      <alignment horizontal="right" vertical="center"/>
    </xf>
    <xf numFmtId="0" fontId="2" fillId="0" borderId="83" xfId="1" applyBorder="1" applyAlignment="1">
      <alignment vertical="center"/>
    </xf>
    <xf numFmtId="180" fontId="2" fillId="0" borderId="84" xfId="1" applyNumberFormat="1" applyBorder="1" applyAlignment="1">
      <alignment vertical="center"/>
    </xf>
    <xf numFmtId="38" fontId="53" fillId="5" borderId="92" xfId="16" applyFont="1" applyFill="1" applyBorder="1" applyAlignment="1">
      <alignment vertical="center"/>
    </xf>
    <xf numFmtId="38" fontId="53" fillId="5" borderId="130" xfId="16" applyFont="1" applyFill="1" applyBorder="1" applyAlignment="1">
      <alignment vertical="center"/>
    </xf>
    <xf numFmtId="3" fontId="2" fillId="0" borderId="132" xfId="1" applyNumberFormat="1" applyBorder="1" applyAlignment="1">
      <alignment horizontal="center" vertical="center"/>
    </xf>
    <xf numFmtId="180" fontId="2" fillId="0" borderId="133" xfId="5" applyNumberFormat="1" applyFont="1" applyFill="1" applyBorder="1" applyAlignment="1">
      <alignment vertical="center"/>
    </xf>
    <xf numFmtId="0" fontId="4" fillId="0" borderId="1" xfId="1" applyFont="1" applyBorder="1" applyAlignment="1">
      <alignment horizontal="left" vertical="center" wrapText="1"/>
    </xf>
    <xf numFmtId="0" fontId="4" fillId="0" borderId="13" xfId="1" applyFont="1" applyBorder="1" applyAlignment="1">
      <alignment horizontal="left" vertical="center" wrapText="1"/>
    </xf>
    <xf numFmtId="176" fontId="2" fillId="5" borderId="76" xfId="1" applyNumberFormat="1" applyFill="1" applyBorder="1" applyAlignment="1">
      <alignment vertical="center"/>
    </xf>
    <xf numFmtId="0" fontId="4" fillId="0" borderId="16" xfId="1" applyFont="1" applyBorder="1" applyAlignment="1">
      <alignment horizontal="left" vertical="center" wrapText="1"/>
    </xf>
    <xf numFmtId="9" fontId="2" fillId="0" borderId="6" xfId="1" applyNumberFormat="1" applyBorder="1" applyAlignment="1">
      <alignment horizontal="left" vertical="center" wrapText="1"/>
    </xf>
    <xf numFmtId="49" fontId="53" fillId="0" borderId="16" xfId="1" applyNumberFormat="1" applyFont="1" applyBorder="1" applyAlignment="1">
      <alignment horizontal="center" vertical="center" wrapText="1"/>
    </xf>
    <xf numFmtId="182" fontId="53" fillId="0" borderId="152" xfId="1" applyNumberFormat="1" applyFont="1" applyBorder="1" applyAlignment="1">
      <alignment horizontal="center" vertical="center" wrapText="1"/>
    </xf>
    <xf numFmtId="179" fontId="2" fillId="0" borderId="12" xfId="0" applyNumberFormat="1" applyFont="1" applyBorder="1">
      <alignment vertical="center"/>
    </xf>
    <xf numFmtId="0" fontId="4" fillId="0" borderId="2" xfId="1" applyFont="1" applyBorder="1" applyAlignment="1">
      <alignment horizontal="left" vertical="center"/>
    </xf>
    <xf numFmtId="0" fontId="2" fillId="0" borderId="2" xfId="1" applyBorder="1" applyAlignment="1">
      <alignment horizontal="left" vertical="center" wrapText="1"/>
    </xf>
    <xf numFmtId="49" fontId="53" fillId="0" borderId="12" xfId="1" applyNumberFormat="1" applyFont="1" applyBorder="1" applyAlignment="1">
      <alignment horizontal="center" vertical="center" wrapText="1"/>
    </xf>
    <xf numFmtId="182" fontId="53" fillId="0" borderId="153" xfId="1" applyNumberFormat="1" applyFont="1" applyBorder="1" applyAlignment="1">
      <alignment horizontal="center" vertical="center" wrapText="1"/>
    </xf>
    <xf numFmtId="9" fontId="2" fillId="0" borderId="2" xfId="1" applyNumberFormat="1" applyBorder="1" applyAlignment="1">
      <alignment horizontal="left" vertical="center" wrapText="1"/>
    </xf>
    <xf numFmtId="182" fontId="53" fillId="0" borderId="154" xfId="1" applyNumberFormat="1" applyFont="1" applyBorder="1" applyAlignment="1">
      <alignment horizontal="center" vertical="center" wrapText="1"/>
    </xf>
    <xf numFmtId="0" fontId="4" fillId="0" borderId="1" xfId="1" applyFont="1" applyBorder="1" applyAlignment="1">
      <alignment horizontal="left" vertical="center"/>
    </xf>
    <xf numFmtId="9" fontId="2" fillId="0" borderId="1" xfId="1" applyNumberFormat="1" applyBorder="1" applyAlignment="1">
      <alignment horizontal="center" vertical="center"/>
    </xf>
    <xf numFmtId="179" fontId="2" fillId="0" borderId="1" xfId="0" applyNumberFormat="1" applyFont="1" applyBorder="1">
      <alignment vertical="center"/>
    </xf>
    <xf numFmtId="0" fontId="2" fillId="0" borderId="12" xfId="1" applyBorder="1" applyAlignment="1">
      <alignment horizontal="left" vertical="center" wrapText="1"/>
    </xf>
    <xf numFmtId="0" fontId="2" fillId="0" borderId="3" xfId="1" applyBorder="1" applyAlignment="1">
      <alignment horizontal="left" vertical="center" wrapText="1"/>
    </xf>
    <xf numFmtId="0" fontId="4" fillId="0" borderId="0" xfId="1" applyFont="1" applyAlignment="1">
      <alignment horizontal="left" vertical="center"/>
    </xf>
    <xf numFmtId="9" fontId="2" fillId="0" borderId="6" xfId="1" applyNumberFormat="1" applyBorder="1" applyAlignment="1">
      <alignment horizontal="center" vertical="center"/>
    </xf>
    <xf numFmtId="179" fontId="2" fillId="0" borderId="6" xfId="0" applyNumberFormat="1" applyFont="1" applyBorder="1">
      <alignment vertical="center"/>
    </xf>
    <xf numFmtId="0" fontId="63" fillId="0" borderId="0" xfId="1" applyFont="1" applyAlignment="1">
      <alignment horizontal="left" vertical="center" wrapText="1"/>
    </xf>
    <xf numFmtId="0" fontId="2" fillId="0" borderId="1" xfId="1" applyBorder="1" applyAlignment="1">
      <alignment horizontal="center" vertical="center"/>
    </xf>
    <xf numFmtId="0" fontId="2" fillId="0" borderId="1" xfId="0" applyFont="1" applyBorder="1" applyAlignment="1">
      <alignment horizontal="center" vertical="center"/>
    </xf>
    <xf numFmtId="0" fontId="2" fillId="0" borderId="16" xfId="1" applyBorder="1" applyAlignment="1">
      <alignment horizontal="center" vertical="center"/>
    </xf>
    <xf numFmtId="49" fontId="53" fillId="0" borderId="10" xfId="1" applyNumberFormat="1" applyFont="1" applyBorder="1" applyAlignment="1">
      <alignment horizontal="center" vertical="center" wrapText="1"/>
    </xf>
    <xf numFmtId="179" fontId="2" fillId="0" borderId="2" xfId="0" applyNumberFormat="1" applyFont="1" applyBorder="1">
      <alignment vertical="center"/>
    </xf>
    <xf numFmtId="49" fontId="2" fillId="0" borderId="1" xfId="1" applyNumberFormat="1" applyBorder="1" applyAlignment="1">
      <alignment horizontal="center" vertical="center" wrapText="1"/>
    </xf>
    <xf numFmtId="9" fontId="2" fillId="0" borderId="9" xfId="1" applyNumberFormat="1" applyBorder="1" applyAlignment="1">
      <alignment horizontal="center" vertical="center"/>
    </xf>
    <xf numFmtId="0" fontId="63" fillId="1" borderId="0" xfId="1" applyFont="1" applyFill="1" applyAlignment="1">
      <alignment horizontal="left" vertical="center"/>
    </xf>
    <xf numFmtId="0" fontId="2" fillId="1" borderId="0" xfId="1" applyFill="1" applyAlignment="1">
      <alignment horizontal="left" vertical="center" wrapText="1"/>
    </xf>
    <xf numFmtId="0" fontId="2" fillId="1" borderId="1" xfId="1" applyFill="1" applyBorder="1" applyAlignment="1">
      <alignment horizontal="center" vertical="center"/>
    </xf>
    <xf numFmtId="0" fontId="2" fillId="1" borderId="1" xfId="0" applyFont="1" applyFill="1" applyBorder="1" applyAlignment="1">
      <alignment horizontal="center" vertical="center"/>
    </xf>
    <xf numFmtId="0" fontId="2" fillId="1" borderId="0" xfId="0" applyFont="1" applyFill="1">
      <alignment vertical="center"/>
    </xf>
    <xf numFmtId="0" fontId="4" fillId="1" borderId="16" xfId="1" applyFont="1" applyFill="1" applyBorder="1" applyAlignment="1">
      <alignment horizontal="left" vertical="center" wrapText="1"/>
    </xf>
    <xf numFmtId="9" fontId="2" fillId="1" borderId="6" xfId="1" applyNumberFormat="1" applyFill="1" applyBorder="1" applyAlignment="1">
      <alignment horizontal="left" vertical="center" wrapText="1"/>
    </xf>
    <xf numFmtId="49" fontId="53" fillId="1" borderId="16" xfId="1" applyNumberFormat="1" applyFont="1" applyFill="1" applyBorder="1" applyAlignment="1">
      <alignment horizontal="center" vertical="center" wrapText="1"/>
    </xf>
    <xf numFmtId="182" fontId="53" fillId="1" borderId="152" xfId="1" applyNumberFormat="1" applyFont="1" applyFill="1" applyBorder="1" applyAlignment="1">
      <alignment horizontal="center" vertical="center" wrapText="1"/>
    </xf>
    <xf numFmtId="179" fontId="2" fillId="1" borderId="12" xfId="0" applyNumberFormat="1" applyFont="1" applyFill="1" applyBorder="1">
      <alignment vertical="center"/>
    </xf>
    <xf numFmtId="0" fontId="4" fillId="1" borderId="1" xfId="1" applyFont="1" applyFill="1" applyBorder="1" applyAlignment="1">
      <alignment horizontal="left" vertical="center" wrapText="1"/>
    </xf>
    <xf numFmtId="0" fontId="4" fillId="1" borderId="2" xfId="1" applyFont="1" applyFill="1" applyBorder="1" applyAlignment="1">
      <alignment horizontal="left" vertical="center"/>
    </xf>
    <xf numFmtId="0" fontId="2" fillId="1" borderId="2" xfId="1" applyFill="1" applyBorder="1" applyAlignment="1">
      <alignment horizontal="left" vertical="center" wrapText="1"/>
    </xf>
    <xf numFmtId="49" fontId="53" fillId="1" borderId="12" xfId="1" applyNumberFormat="1" applyFont="1" applyFill="1" applyBorder="1" applyAlignment="1">
      <alignment horizontal="center" vertical="center" wrapText="1"/>
    </xf>
    <xf numFmtId="182" fontId="53" fillId="1" borderId="153" xfId="1" applyNumberFormat="1" applyFont="1" applyFill="1" applyBorder="1" applyAlignment="1">
      <alignment horizontal="center" vertical="center" wrapText="1"/>
    </xf>
    <xf numFmtId="9" fontId="2" fillId="1" borderId="2" xfId="1" applyNumberFormat="1" applyFill="1" applyBorder="1" applyAlignment="1">
      <alignment horizontal="left" vertical="center" wrapText="1"/>
    </xf>
    <xf numFmtId="182" fontId="53" fillId="1" borderId="154" xfId="1" applyNumberFormat="1" applyFont="1" applyFill="1" applyBorder="1" applyAlignment="1">
      <alignment horizontal="center" vertical="center" wrapText="1"/>
    </xf>
    <xf numFmtId="0" fontId="4" fillId="1" borderId="1" xfId="1" applyFont="1" applyFill="1" applyBorder="1" applyAlignment="1">
      <alignment horizontal="left" vertical="center"/>
    </xf>
    <xf numFmtId="0" fontId="2" fillId="1" borderId="1" xfId="1" applyFill="1" applyBorder="1" applyAlignment="1">
      <alignment horizontal="left" vertical="center" wrapText="1"/>
    </xf>
    <xf numFmtId="9" fontId="2" fillId="1" borderId="1" xfId="1" applyNumberFormat="1" applyFill="1" applyBorder="1" applyAlignment="1">
      <alignment horizontal="center" vertical="center"/>
    </xf>
    <xf numFmtId="179" fontId="2" fillId="1" borderId="1" xfId="0" applyNumberFormat="1" applyFont="1" applyFill="1" applyBorder="1">
      <alignment vertical="center"/>
    </xf>
    <xf numFmtId="0" fontId="2" fillId="1" borderId="12" xfId="1" applyFill="1" applyBorder="1" applyAlignment="1">
      <alignment horizontal="left" vertical="center" wrapText="1"/>
    </xf>
    <xf numFmtId="0" fontId="2" fillId="1" borderId="3" xfId="1" applyFill="1" applyBorder="1" applyAlignment="1">
      <alignment horizontal="left" vertical="center" wrapText="1"/>
    </xf>
    <xf numFmtId="0" fontId="63" fillId="1" borderId="0" xfId="1" applyFont="1" applyFill="1" applyAlignment="1">
      <alignment horizontal="left" vertical="center" wrapText="1"/>
    </xf>
    <xf numFmtId="0" fontId="4" fillId="1" borderId="0" xfId="1" applyFont="1" applyFill="1" applyAlignment="1">
      <alignment horizontal="left" vertical="center" wrapText="1"/>
    </xf>
    <xf numFmtId="0" fontId="2" fillId="1" borderId="16" xfId="1" applyFill="1" applyBorder="1" applyAlignment="1">
      <alignment horizontal="center" vertical="center"/>
    </xf>
    <xf numFmtId="49" fontId="53" fillId="1" borderId="10" xfId="1" applyNumberFormat="1" applyFont="1" applyFill="1" applyBorder="1" applyAlignment="1">
      <alignment horizontal="center" vertical="center" wrapText="1"/>
    </xf>
    <xf numFmtId="179" fontId="2" fillId="1" borderId="2" xfId="0" applyNumberFormat="1" applyFont="1" applyFill="1" applyBorder="1">
      <alignment vertical="center"/>
    </xf>
    <xf numFmtId="49" fontId="2" fillId="1" borderId="1" xfId="1" applyNumberFormat="1" applyFill="1" applyBorder="1" applyAlignment="1">
      <alignment horizontal="center" vertical="center" wrapText="1"/>
    </xf>
    <xf numFmtId="9" fontId="2" fillId="1" borderId="9" xfId="1" applyNumberFormat="1" applyFill="1" applyBorder="1" applyAlignment="1">
      <alignment horizontal="center" vertical="center"/>
    </xf>
    <xf numFmtId="0" fontId="46" fillId="20" borderId="0" xfId="3" applyFont="1" applyFill="1" applyAlignment="1">
      <alignment horizontal="center" vertical="center" wrapText="1"/>
    </xf>
    <xf numFmtId="0" fontId="46" fillId="20" borderId="0" xfId="3" applyFont="1" applyFill="1" applyAlignment="1">
      <alignment horizontal="center" vertical="center"/>
    </xf>
    <xf numFmtId="0" fontId="11" fillId="0" borderId="4" xfId="3" applyFont="1" applyBorder="1">
      <alignment vertical="center"/>
    </xf>
    <xf numFmtId="0" fontId="13" fillId="0" borderId="4" xfId="0" applyFont="1" applyBorder="1">
      <alignment vertical="center"/>
    </xf>
    <xf numFmtId="0" fontId="8" fillId="0" borderId="1" xfId="3" applyFont="1" applyBorder="1" applyAlignment="1">
      <alignment horizontal="center" vertical="center" wrapText="1"/>
    </xf>
    <xf numFmtId="0" fontId="8" fillId="0" borderId="1" xfId="0" applyFont="1" applyBorder="1" applyAlignment="1">
      <alignment horizontal="center" vertical="center"/>
    </xf>
    <xf numFmtId="0" fontId="8" fillId="0" borderId="1" xfId="3" applyFont="1" applyBorder="1" applyAlignment="1">
      <alignment horizontal="left" vertical="center" wrapText="1"/>
    </xf>
    <xf numFmtId="0" fontId="8" fillId="0" borderId="1" xfId="0" applyFont="1" applyBorder="1" applyAlignment="1">
      <alignment horizontal="left" vertical="center" wrapText="1"/>
    </xf>
    <xf numFmtId="0" fontId="39" fillId="0" borderId="0" xfId="3" applyFont="1" applyAlignment="1">
      <alignment horizontal="center" vertical="center"/>
    </xf>
    <xf numFmtId="0" fontId="32" fillId="0" borderId="0" xfId="3" applyFont="1" applyAlignment="1">
      <alignment horizontal="left" vertical="top" wrapText="1"/>
    </xf>
    <xf numFmtId="0" fontId="40" fillId="0" borderId="0" xfId="3" applyFont="1" applyAlignment="1">
      <alignment horizontal="left" vertical="top" wrapText="1"/>
    </xf>
    <xf numFmtId="0" fontId="40" fillId="0" borderId="0" xfId="0" applyFont="1" applyAlignment="1">
      <alignment horizontal="left" vertical="top"/>
    </xf>
    <xf numFmtId="0" fontId="34" fillId="0" borderId="0" xfId="3" applyFont="1" applyAlignment="1">
      <alignment horizontal="left" vertical="top" wrapText="1"/>
    </xf>
    <xf numFmtId="0" fontId="32" fillId="0" borderId="0" xfId="3" applyFont="1" applyAlignment="1">
      <alignment horizontal="left" vertical="top"/>
    </xf>
    <xf numFmtId="0" fontId="46" fillId="21" borderId="4" xfId="1" applyFont="1" applyFill="1" applyBorder="1" applyAlignment="1">
      <alignment horizontal="center" vertical="center"/>
    </xf>
    <xf numFmtId="0" fontId="43" fillId="0" borderId="0" xfId="0" applyFont="1" applyAlignment="1">
      <alignment horizontal="left" vertical="center"/>
    </xf>
    <xf numFmtId="0" fontId="46" fillId="22" borderId="4" xfId="1" applyFont="1" applyFill="1" applyBorder="1" applyAlignment="1">
      <alignment horizontal="center" vertical="center"/>
    </xf>
    <xf numFmtId="0" fontId="53" fillId="0" borderId="12" xfId="1" applyFont="1" applyBorder="1" applyAlignment="1">
      <alignment horizontal="justify" vertical="top" wrapText="1"/>
    </xf>
    <xf numFmtId="0" fontId="53" fillId="0" borderId="2" xfId="0" applyFont="1" applyBorder="1" applyAlignment="1">
      <alignment horizontal="justify" vertical="top" wrapText="1"/>
    </xf>
    <xf numFmtId="0" fontId="53" fillId="0" borderId="87" xfId="0" applyFont="1" applyBorder="1" applyAlignment="1">
      <alignment horizontal="justify" vertical="top" wrapText="1"/>
    </xf>
    <xf numFmtId="178" fontId="53" fillId="11" borderId="12" xfId="1" applyNumberFormat="1" applyFont="1" applyFill="1" applyBorder="1" applyAlignment="1">
      <alignment horizontal="center" vertical="center"/>
    </xf>
    <xf numFmtId="178" fontId="53" fillId="11" borderId="2" xfId="1" applyNumberFormat="1" applyFont="1" applyFill="1" applyBorder="1" applyAlignment="1">
      <alignment horizontal="center" vertical="center"/>
    </xf>
    <xf numFmtId="0" fontId="53" fillId="0" borderId="2" xfId="0" applyFont="1" applyBorder="1" applyAlignment="1">
      <alignment horizontal="center" vertical="center"/>
    </xf>
    <xf numFmtId="0" fontId="53" fillId="0" borderId="87" xfId="0" applyFont="1" applyBorder="1" applyAlignment="1">
      <alignment horizontal="center" vertical="center"/>
    </xf>
    <xf numFmtId="0" fontId="4" fillId="0" borderId="8" xfId="1" applyFont="1" applyBorder="1" applyAlignment="1">
      <alignment vertical="center" wrapText="1"/>
    </xf>
    <xf numFmtId="0" fontId="2" fillId="0" borderId="0" xfId="0" applyFont="1" applyAlignment="1">
      <alignment vertical="center" wrapText="1"/>
    </xf>
    <xf numFmtId="0" fontId="53" fillId="11" borderId="12" xfId="1" applyFont="1" applyFill="1" applyBorder="1" applyAlignment="1">
      <alignment horizontal="center" vertical="center"/>
    </xf>
    <xf numFmtId="0" fontId="53" fillId="11" borderId="2" xfId="1" applyFont="1" applyFill="1" applyBorder="1" applyAlignment="1">
      <alignment horizontal="center" vertical="center"/>
    </xf>
    <xf numFmtId="0" fontId="53" fillId="11" borderId="3" xfId="1" applyFont="1" applyFill="1" applyBorder="1" applyAlignment="1">
      <alignment horizontal="center" vertical="center"/>
    </xf>
    <xf numFmtId="180" fontId="58" fillId="5" borderId="69" xfId="16" applyNumberFormat="1" applyFont="1" applyFill="1" applyBorder="1" applyAlignment="1">
      <alignment vertical="center"/>
    </xf>
    <xf numFmtId="0" fontId="53" fillId="5" borderId="77" xfId="0" applyFont="1" applyFill="1" applyBorder="1">
      <alignment vertical="center"/>
    </xf>
    <xf numFmtId="14" fontId="53" fillId="0" borderId="2" xfId="0" applyNumberFormat="1" applyFont="1" applyBorder="1" applyAlignment="1">
      <alignment horizontal="center" vertical="center"/>
    </xf>
    <xf numFmtId="0" fontId="4" fillId="0" borderId="12"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176" fontId="53" fillId="0" borderId="12" xfId="1" applyNumberFormat="1" applyFont="1" applyBorder="1" applyAlignment="1">
      <alignment horizontal="right" vertical="center" wrapText="1"/>
    </xf>
    <xf numFmtId="0" fontId="53" fillId="0" borderId="3" xfId="0" applyFont="1" applyBorder="1">
      <alignment vertical="center"/>
    </xf>
    <xf numFmtId="176" fontId="53" fillId="0" borderId="10" xfId="1" applyNumberFormat="1" applyFont="1" applyBorder="1" applyAlignment="1">
      <alignment horizontal="right" vertical="center" wrapText="1"/>
    </xf>
    <xf numFmtId="0" fontId="53" fillId="0" borderId="15" xfId="0" applyFont="1" applyBorder="1">
      <alignment vertical="center"/>
    </xf>
    <xf numFmtId="180" fontId="25" fillId="5" borderId="76" xfId="16" applyNumberFormat="1" applyFont="1" applyFill="1" applyBorder="1" applyAlignment="1">
      <alignment vertical="center"/>
    </xf>
    <xf numFmtId="0" fontId="2" fillId="5" borderId="14" xfId="0" applyFont="1" applyFill="1" applyBorder="1">
      <alignment vertical="center"/>
    </xf>
    <xf numFmtId="0" fontId="2" fillId="0" borderId="2" xfId="0" applyFont="1" applyBorder="1">
      <alignment vertical="center"/>
    </xf>
    <xf numFmtId="0" fontId="2" fillId="0" borderId="3" xfId="0" applyFont="1" applyBorder="1">
      <alignment vertical="center"/>
    </xf>
    <xf numFmtId="0" fontId="2" fillId="0" borderId="10" xfId="1" applyBorder="1" applyAlignment="1">
      <alignment horizontal="left" vertical="center" wrapText="1"/>
    </xf>
    <xf numFmtId="0" fontId="2" fillId="0" borderId="6" xfId="0" applyFont="1" applyBorder="1">
      <alignment vertical="center"/>
    </xf>
    <xf numFmtId="0" fontId="2" fillId="0" borderId="15" xfId="0" applyFont="1" applyBorder="1">
      <alignment vertical="center"/>
    </xf>
    <xf numFmtId="180" fontId="25" fillId="5" borderId="76" xfId="1" applyNumberFormat="1" applyFont="1" applyFill="1" applyBorder="1" applyAlignment="1">
      <alignment vertical="center"/>
    </xf>
    <xf numFmtId="38" fontId="2" fillId="0" borderId="82" xfId="16" applyFont="1" applyFill="1" applyBorder="1" applyAlignment="1">
      <alignment horizontal="left" vertical="center"/>
    </xf>
    <xf numFmtId="0" fontId="2" fillId="0" borderId="83" xfId="0" applyFont="1" applyBorder="1" applyAlignment="1">
      <alignment horizontal="left" vertical="center"/>
    </xf>
    <xf numFmtId="0" fontId="2" fillId="0" borderId="84" xfId="0" applyFont="1" applyBorder="1" applyAlignment="1">
      <alignment horizontal="left" vertical="center"/>
    </xf>
    <xf numFmtId="180" fontId="25" fillId="5" borderId="69" xfId="1" applyNumberFormat="1" applyFont="1" applyFill="1" applyBorder="1" applyAlignment="1">
      <alignment vertical="center"/>
    </xf>
    <xf numFmtId="0" fontId="4" fillId="0" borderId="12" xfId="1" applyFont="1" applyBorder="1" applyAlignment="1">
      <alignment horizontal="left" vertical="center" wrapText="1"/>
    </xf>
    <xf numFmtId="0" fontId="2" fillId="0" borderId="2" xfId="0" applyFont="1" applyBorder="1" applyAlignment="1">
      <alignment horizontal="left" vertical="center" wrapText="1"/>
    </xf>
    <xf numFmtId="0" fontId="25" fillId="0" borderId="69" xfId="1" applyFont="1" applyBorder="1" applyAlignment="1">
      <alignment horizontal="left" vertical="center"/>
    </xf>
    <xf numFmtId="0" fontId="2" fillId="0" borderId="69" xfId="0" applyFont="1" applyBorder="1" applyAlignment="1">
      <alignment horizontal="left" vertical="center"/>
    </xf>
    <xf numFmtId="0" fontId="58" fillId="0" borderId="75" xfId="1" applyFont="1" applyBorder="1" applyAlignment="1">
      <alignment horizontal="left" vertical="top" wrapText="1"/>
    </xf>
    <xf numFmtId="0" fontId="53" fillId="0" borderId="76" xfId="0" applyFont="1" applyBorder="1" applyAlignment="1">
      <alignment horizontal="left" vertical="top"/>
    </xf>
    <xf numFmtId="0" fontId="53" fillId="0" borderId="14" xfId="0" applyFont="1" applyBorder="1" applyAlignment="1">
      <alignment horizontal="left" vertical="top"/>
    </xf>
    <xf numFmtId="179" fontId="2" fillId="0" borderId="148" xfId="0" applyNumberFormat="1" applyFont="1" applyBorder="1" applyAlignment="1">
      <alignment horizontal="center" vertical="center"/>
    </xf>
    <xf numFmtId="0" fontId="2" fillId="0" borderId="149" xfId="0" applyFont="1" applyBorder="1" applyAlignment="1">
      <alignment horizontal="center" vertical="center"/>
    </xf>
    <xf numFmtId="0" fontId="2" fillId="0" borderId="150" xfId="0" applyFont="1" applyBorder="1" applyAlignment="1">
      <alignment horizontal="center"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 fillId="0" borderId="0" xfId="1" applyAlignment="1">
      <alignment vertical="center"/>
    </xf>
    <xf numFmtId="0" fontId="2" fillId="0" borderId="0" xfId="0" applyFont="1">
      <alignment vertical="center"/>
    </xf>
    <xf numFmtId="0" fontId="60" fillId="0" borderId="62" xfId="1" applyFont="1" applyBorder="1" applyAlignment="1">
      <alignment horizontal="center" vertical="center"/>
    </xf>
    <xf numFmtId="0" fontId="60" fillId="0" borderId="63" xfId="1" applyFont="1" applyBorder="1" applyAlignment="1">
      <alignment horizontal="center" vertical="center"/>
    </xf>
    <xf numFmtId="38" fontId="2" fillId="0" borderId="64" xfId="16" applyFont="1" applyFill="1" applyBorder="1" applyAlignment="1">
      <alignment horizontal="center" vertical="center"/>
    </xf>
    <xf numFmtId="38" fontId="2" fillId="0" borderId="66" xfId="16" applyFont="1" applyFill="1" applyBorder="1" applyAlignment="1">
      <alignment horizontal="center" vertical="center"/>
    </xf>
    <xf numFmtId="0" fontId="29" fillId="0" borderId="1" xfId="1" applyFont="1" applyBorder="1" applyAlignment="1">
      <alignment vertical="center" wrapText="1"/>
    </xf>
    <xf numFmtId="0" fontId="29" fillId="0" borderId="65" xfId="1" applyFont="1" applyBorder="1" applyAlignment="1">
      <alignment vertical="center" wrapText="1"/>
    </xf>
    <xf numFmtId="0" fontId="24" fillId="0" borderId="0" xfId="1" applyFont="1" applyAlignment="1">
      <alignment horizontal="distributed" vertical="center"/>
    </xf>
    <xf numFmtId="0" fontId="24" fillId="0" borderId="4" xfId="1" applyFont="1" applyBorder="1" applyAlignment="1">
      <alignment horizontal="distributed" vertical="center"/>
    </xf>
    <xf numFmtId="0" fontId="29" fillId="0" borderId="67" xfId="1" applyFont="1" applyBorder="1" applyAlignment="1">
      <alignment vertical="center" wrapText="1"/>
    </xf>
    <xf numFmtId="0" fontId="29" fillId="0" borderId="68" xfId="1" applyFont="1" applyBorder="1" applyAlignment="1">
      <alignment vertical="center" wrapText="1"/>
    </xf>
    <xf numFmtId="0" fontId="29" fillId="0" borderId="0" xfId="1" applyFont="1" applyAlignment="1">
      <alignment vertical="center" wrapText="1"/>
    </xf>
    <xf numFmtId="0" fontId="2" fillId="0" borderId="71" xfId="1" applyBorder="1" applyAlignment="1">
      <alignment horizontal="center" vertical="center"/>
    </xf>
    <xf numFmtId="0" fontId="2" fillId="0" borderId="72" xfId="1" applyBorder="1" applyAlignment="1">
      <alignment horizontal="center" vertical="center"/>
    </xf>
    <xf numFmtId="181" fontId="4" fillId="0" borderId="109" xfId="5" applyNumberFormat="1" applyFont="1" applyFill="1" applyBorder="1" applyAlignment="1" applyProtection="1">
      <alignment horizontal="center" vertical="center"/>
      <protection locked="0"/>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53" fillId="0" borderId="0" xfId="1" applyFont="1" applyAlignment="1">
      <alignment horizontal="right" vertical="center"/>
    </xf>
    <xf numFmtId="177" fontId="53" fillId="0" borderId="70" xfId="1" applyNumberFormat="1" applyFont="1" applyBorder="1" applyAlignment="1">
      <alignment horizontal="center" vertical="center" shrinkToFit="1"/>
    </xf>
    <xf numFmtId="0" fontId="53" fillId="0" borderId="71" xfId="0" applyFont="1" applyBorder="1" applyAlignment="1">
      <alignment horizontal="center" vertical="center"/>
    </xf>
    <xf numFmtId="0" fontId="53" fillId="0" borderId="72" xfId="0" applyFont="1" applyBorder="1" applyAlignment="1">
      <alignment horizontal="center" vertical="center"/>
    </xf>
    <xf numFmtId="0" fontId="4" fillId="1" borderId="12" xfId="1" applyFont="1" applyFill="1" applyBorder="1" applyAlignment="1">
      <alignment horizontal="left" vertical="center" wrapText="1"/>
    </xf>
    <xf numFmtId="0" fontId="2" fillId="1" borderId="2" xfId="0" applyFont="1" applyFill="1" applyBorder="1" applyAlignment="1">
      <alignment horizontal="left" vertical="center" wrapText="1"/>
    </xf>
    <xf numFmtId="179" fontId="2" fillId="1" borderId="148" xfId="0" applyNumberFormat="1" applyFont="1" applyFill="1" applyBorder="1" applyAlignment="1">
      <alignment horizontal="center" vertical="center"/>
    </xf>
    <xf numFmtId="0" fontId="2" fillId="1" borderId="149" xfId="0" applyFont="1" applyFill="1" applyBorder="1" applyAlignment="1">
      <alignment horizontal="center" vertical="center"/>
    </xf>
    <xf numFmtId="0" fontId="2" fillId="1" borderId="150" xfId="0" applyFont="1" applyFill="1" applyBorder="1" applyAlignment="1">
      <alignment horizontal="center" vertical="center"/>
    </xf>
    <xf numFmtId="0" fontId="25" fillId="15" borderId="75" xfId="1" applyFont="1" applyFill="1" applyBorder="1" applyAlignment="1">
      <alignment horizontal="left" vertical="top" wrapText="1"/>
    </xf>
    <xf numFmtId="0" fontId="2" fillId="15" borderId="76" xfId="0" applyFont="1" applyFill="1" applyBorder="1" applyAlignment="1">
      <alignment horizontal="left" vertical="top"/>
    </xf>
    <xf numFmtId="0" fontId="2" fillId="15" borderId="14" xfId="0" applyFont="1" applyFill="1" applyBorder="1" applyAlignment="1">
      <alignment horizontal="left" vertical="top"/>
    </xf>
    <xf numFmtId="0" fontId="4" fillId="1" borderId="2" xfId="1" applyFont="1" applyFill="1" applyBorder="1" applyAlignment="1">
      <alignment horizontal="left" vertical="center" wrapText="1"/>
    </xf>
    <xf numFmtId="0" fontId="4" fillId="1" borderId="3" xfId="1" applyFont="1" applyFill="1" applyBorder="1" applyAlignment="1">
      <alignment horizontal="left" vertical="center" wrapText="1"/>
    </xf>
    <xf numFmtId="0" fontId="4" fillId="1" borderId="12" xfId="1" applyFont="1" applyFill="1" applyBorder="1" applyAlignment="1">
      <alignment horizontal="left" vertical="center"/>
    </xf>
    <xf numFmtId="0" fontId="4" fillId="1" borderId="2" xfId="1" applyFont="1" applyFill="1" applyBorder="1" applyAlignment="1">
      <alignment horizontal="left" vertical="center"/>
    </xf>
    <xf numFmtId="0" fontId="4" fillId="1" borderId="3" xfId="1" applyFont="1" applyFill="1" applyBorder="1" applyAlignment="1">
      <alignment horizontal="left" vertical="center"/>
    </xf>
    <xf numFmtId="38" fontId="2" fillId="15" borderId="82" xfId="16" applyFont="1" applyFill="1" applyBorder="1" applyAlignment="1">
      <alignment horizontal="left" vertical="center"/>
    </xf>
    <xf numFmtId="0" fontId="2" fillId="15" borderId="83" xfId="0" applyFont="1" applyFill="1" applyBorder="1" applyAlignment="1">
      <alignment horizontal="left" vertical="center"/>
    </xf>
    <xf numFmtId="0" fontId="2" fillId="15" borderId="84" xfId="0" applyFont="1" applyFill="1" applyBorder="1" applyAlignment="1">
      <alignment horizontal="left" vertical="center"/>
    </xf>
    <xf numFmtId="180" fontId="25" fillId="15" borderId="69" xfId="1" applyNumberFormat="1" applyFont="1" applyFill="1" applyBorder="1" applyAlignment="1">
      <alignment vertical="center"/>
    </xf>
    <xf numFmtId="180" fontId="25" fillId="15" borderId="69" xfId="16" applyNumberFormat="1" applyFont="1" applyFill="1" applyBorder="1" applyAlignment="1">
      <alignment vertical="center"/>
    </xf>
    <xf numFmtId="0" fontId="2" fillId="15" borderId="77" xfId="0" applyFont="1" applyFill="1" applyBorder="1">
      <alignment vertical="center"/>
    </xf>
    <xf numFmtId="180" fontId="25" fillId="15" borderId="76" xfId="16" applyNumberFormat="1" applyFont="1" applyFill="1" applyBorder="1" applyAlignment="1">
      <alignment vertical="center"/>
    </xf>
    <xf numFmtId="0" fontId="2" fillId="15" borderId="14" xfId="0" applyFont="1" applyFill="1" applyBorder="1">
      <alignment vertical="center"/>
    </xf>
    <xf numFmtId="0" fontId="4" fillId="15" borderId="12" xfId="1" applyFont="1" applyFill="1" applyBorder="1" applyAlignment="1">
      <alignment horizontal="left" vertical="center"/>
    </xf>
    <xf numFmtId="0" fontId="2" fillId="15" borderId="2" xfId="0" applyFont="1" applyFill="1" applyBorder="1">
      <alignment vertical="center"/>
    </xf>
    <xf numFmtId="0" fontId="2" fillId="15" borderId="3" xfId="0" applyFont="1" applyFill="1" applyBorder="1">
      <alignment vertical="center"/>
    </xf>
    <xf numFmtId="176" fontId="2" fillId="15" borderId="12" xfId="1" applyNumberFormat="1" applyFill="1" applyBorder="1" applyAlignment="1">
      <alignment horizontal="right" vertical="center" wrapText="1"/>
    </xf>
    <xf numFmtId="0" fontId="2" fillId="15" borderId="10" xfId="1" applyFill="1" applyBorder="1" applyAlignment="1">
      <alignment horizontal="left" vertical="center" wrapText="1"/>
    </xf>
    <xf numFmtId="0" fontId="2" fillId="15" borderId="6" xfId="0" applyFont="1" applyFill="1" applyBorder="1">
      <alignment vertical="center"/>
    </xf>
    <xf numFmtId="0" fontId="2" fillId="15" borderId="15" xfId="0" applyFont="1" applyFill="1" applyBorder="1">
      <alignment vertical="center"/>
    </xf>
    <xf numFmtId="176" fontId="2" fillId="15" borderId="10" xfId="1" applyNumberFormat="1" applyFill="1" applyBorder="1" applyAlignment="1">
      <alignment horizontal="right" vertical="center" wrapText="1"/>
    </xf>
    <xf numFmtId="180" fontId="25" fillId="15" borderId="76" xfId="1" applyNumberFormat="1" applyFont="1" applyFill="1" applyBorder="1" applyAlignment="1">
      <alignment vertical="center"/>
    </xf>
    <xf numFmtId="0" fontId="14" fillId="0" borderId="25" xfId="1" applyFont="1" applyBorder="1" applyAlignment="1">
      <alignment horizontal="center" vertical="center" wrapText="1"/>
    </xf>
    <xf numFmtId="0" fontId="0" fillId="0" borderId="25" xfId="0" applyBorder="1" applyAlignment="1">
      <alignment horizontal="center" vertical="center"/>
    </xf>
    <xf numFmtId="0" fontId="10" fillId="0" borderId="25" xfId="1" applyFont="1" applyBorder="1" applyAlignment="1">
      <alignment horizontal="left" vertical="center" wrapText="1"/>
    </xf>
    <xf numFmtId="0" fontId="10" fillId="0" borderId="134" xfId="1" applyFont="1" applyBorder="1" applyAlignment="1">
      <alignment horizontal="left" vertical="center" wrapText="1"/>
    </xf>
    <xf numFmtId="0" fontId="10" fillId="0" borderId="19" xfId="1" applyFont="1" applyBorder="1" applyAlignment="1">
      <alignment horizontal="left" vertical="center" wrapText="1"/>
    </xf>
    <xf numFmtId="0" fontId="10" fillId="0" borderId="47" xfId="1" applyFont="1" applyBorder="1" applyAlignment="1">
      <alignment horizontal="left" vertical="center" wrapText="1"/>
    </xf>
    <xf numFmtId="0" fontId="10" fillId="0" borderId="50" xfId="1" applyFont="1" applyBorder="1" applyAlignment="1">
      <alignment horizontal="left" vertical="center" wrapText="1"/>
    </xf>
    <xf numFmtId="0" fontId="10" fillId="0" borderId="49" xfId="1" applyFont="1" applyBorder="1" applyAlignment="1">
      <alignment horizontal="center" vertical="center"/>
    </xf>
    <xf numFmtId="0" fontId="10" fillId="4" borderId="17" xfId="1" applyFont="1" applyFill="1" applyBorder="1" applyAlignment="1">
      <alignment horizontal="center" vertical="center"/>
    </xf>
    <xf numFmtId="0" fontId="0" fillId="0" borderId="28" xfId="0" applyBorder="1" applyAlignment="1">
      <alignment horizontal="center" vertical="center"/>
    </xf>
    <xf numFmtId="0" fontId="10" fillId="4" borderId="49" xfId="1" applyFont="1" applyFill="1" applyBorder="1" applyAlignment="1">
      <alignment horizontal="left" vertical="center" wrapText="1" shrinkToFit="1"/>
    </xf>
    <xf numFmtId="0" fontId="10" fillId="4" borderId="25" xfId="1" applyFont="1" applyFill="1" applyBorder="1" applyAlignment="1">
      <alignment horizontal="left" vertical="center" wrapText="1" shrinkToFit="1"/>
    </xf>
    <xf numFmtId="0" fontId="10" fillId="4" borderId="17" xfId="1" applyFont="1" applyFill="1" applyBorder="1" applyAlignment="1">
      <alignment horizontal="left" vertical="center" wrapText="1" shrinkToFit="1"/>
    </xf>
    <xf numFmtId="0" fontId="10" fillId="4" borderId="28" xfId="1" applyFont="1" applyFill="1" applyBorder="1" applyAlignment="1">
      <alignment horizontal="left" vertical="center" wrapText="1" shrinkToFit="1"/>
    </xf>
    <xf numFmtId="0" fontId="10" fillId="4" borderId="28" xfId="1" applyFont="1" applyFill="1" applyBorder="1" applyAlignment="1">
      <alignment horizontal="center" vertical="center"/>
    </xf>
    <xf numFmtId="0" fontId="10" fillId="4" borderId="49" xfId="1" applyFont="1" applyFill="1" applyBorder="1" applyAlignment="1">
      <alignment horizontal="center" vertical="center"/>
    </xf>
    <xf numFmtId="0" fontId="10" fillId="4" borderId="25" xfId="1" applyFont="1" applyFill="1" applyBorder="1" applyAlignment="1">
      <alignment horizontal="center" vertical="center"/>
    </xf>
    <xf numFmtId="0" fontId="10" fillId="0" borderId="13" xfId="1" applyFont="1" applyBorder="1" applyAlignment="1">
      <alignment horizontal="center" vertical="center" wrapText="1"/>
    </xf>
    <xf numFmtId="0" fontId="0" fillId="0" borderId="13" xfId="0" applyBorder="1" applyAlignment="1">
      <alignment horizontal="center" vertical="center"/>
    </xf>
    <xf numFmtId="0" fontId="10" fillId="0" borderId="1" xfId="1" applyFont="1" applyBorder="1" applyAlignment="1">
      <alignment horizontal="center" vertical="center" wrapText="1"/>
    </xf>
    <xf numFmtId="0" fontId="0" fillId="0" borderId="1" xfId="0" applyBorder="1" applyAlignment="1">
      <alignment horizontal="center" vertical="center" wrapText="1"/>
    </xf>
    <xf numFmtId="0" fontId="9" fillId="4" borderId="17" xfId="1" applyFont="1" applyFill="1" applyBorder="1" applyAlignment="1">
      <alignment horizontal="center" vertical="center" textRotation="255" wrapText="1" shrinkToFit="1"/>
    </xf>
    <xf numFmtId="0" fontId="9" fillId="4" borderId="20" xfId="1" applyFont="1" applyFill="1" applyBorder="1" applyAlignment="1">
      <alignment horizontal="center" vertical="center" textRotation="255" wrapText="1" shrinkToFit="1"/>
    </xf>
    <xf numFmtId="0" fontId="9" fillId="4" borderId="28" xfId="1" applyFont="1" applyFill="1" applyBorder="1" applyAlignment="1">
      <alignment horizontal="center" vertical="center" textRotation="255" wrapText="1" shrinkToFit="1"/>
    </xf>
    <xf numFmtId="0" fontId="10" fillId="0" borderId="138" xfId="0" applyFont="1" applyBorder="1" applyAlignment="1">
      <alignment horizontal="center" vertical="center" wrapText="1"/>
    </xf>
    <xf numFmtId="0" fontId="22" fillId="0" borderId="19" xfId="0" applyFont="1" applyBorder="1" applyAlignment="1">
      <alignment horizontal="center" vertical="center"/>
    </xf>
    <xf numFmtId="0" fontId="10" fillId="0" borderId="49" xfId="1" applyFont="1" applyBorder="1" applyAlignment="1">
      <alignment horizontal="left" vertical="center" wrapText="1"/>
    </xf>
    <xf numFmtId="0" fontId="21" fillId="0" borderId="1" xfId="1" applyFont="1" applyBorder="1" applyAlignment="1">
      <alignment horizontal="center" vertical="center" wrapText="1"/>
    </xf>
    <xf numFmtId="0" fontId="10" fillId="0" borderId="1" xfId="1" applyFont="1" applyBorder="1" applyAlignment="1">
      <alignment horizontal="center" vertical="center" wrapText="1" shrinkToFit="1"/>
    </xf>
    <xf numFmtId="0" fontId="0" fillId="0" borderId="1" xfId="0" applyBorder="1" applyAlignment="1">
      <alignment horizontal="center" vertical="center"/>
    </xf>
    <xf numFmtId="0" fontId="10" fillId="0" borderId="110" xfId="1" applyFont="1" applyBorder="1" applyAlignment="1">
      <alignment horizontal="center" vertical="center" wrapText="1" shrinkToFit="1"/>
    </xf>
    <xf numFmtId="0" fontId="0" fillId="0" borderId="54" xfId="0" applyBorder="1" applyAlignment="1">
      <alignment horizontal="center" vertical="center"/>
    </xf>
    <xf numFmtId="0" fontId="14" fillId="0" borderId="46" xfId="1" applyFont="1" applyBorder="1" applyAlignment="1">
      <alignment horizontal="center" vertical="center" wrapText="1"/>
    </xf>
    <xf numFmtId="0" fontId="0" fillId="0" borderId="50" xfId="0" applyBorder="1" applyAlignment="1">
      <alignment horizontal="center" vertical="center" wrapText="1"/>
    </xf>
    <xf numFmtId="0" fontId="10" fillId="0" borderId="13" xfId="1" applyFont="1" applyBorder="1" applyAlignment="1">
      <alignment horizontal="center" vertical="center"/>
    </xf>
    <xf numFmtId="0" fontId="16" fillId="0" borderId="43" xfId="1" applyFont="1" applyBorder="1" applyAlignment="1">
      <alignment horizontal="left" vertical="center"/>
    </xf>
    <xf numFmtId="0" fontId="16" fillId="0" borderId="52" xfId="1" applyFont="1" applyBorder="1" applyAlignment="1">
      <alignment horizontal="left" vertical="center"/>
    </xf>
    <xf numFmtId="0" fontId="10" fillId="0" borderId="1" xfId="1" applyFont="1" applyBorder="1" applyAlignment="1">
      <alignment horizontal="left" vertical="center" wrapText="1"/>
    </xf>
    <xf numFmtId="0" fontId="9" fillId="0" borderId="43" xfId="1" applyFont="1" applyBorder="1" applyAlignment="1">
      <alignment horizontal="left" vertical="center"/>
    </xf>
    <xf numFmtId="0" fontId="9" fillId="0" borderId="52" xfId="1" applyFont="1" applyBorder="1" applyAlignment="1">
      <alignment horizontal="left" vertical="center"/>
    </xf>
    <xf numFmtId="0" fontId="9" fillId="0" borderId="35" xfId="1" applyFont="1" applyBorder="1" applyAlignment="1">
      <alignment horizontal="justify" vertical="center" wrapText="1"/>
    </xf>
    <xf numFmtId="0" fontId="9" fillId="0" borderId="31" xfId="1" applyFont="1" applyBorder="1" applyAlignment="1">
      <alignment horizontal="justify" vertical="center" wrapText="1"/>
    </xf>
    <xf numFmtId="0" fontId="16" fillId="0" borderId="35" xfId="1" applyFont="1" applyBorder="1" applyAlignment="1">
      <alignment horizontal="left" vertical="center"/>
    </xf>
    <xf numFmtId="0" fontId="16" fillId="0" borderId="31" xfId="1" applyFont="1" applyBorder="1" applyAlignment="1">
      <alignment horizontal="left" vertical="center"/>
    </xf>
    <xf numFmtId="0" fontId="10" fillId="15" borderId="12" xfId="1" applyFont="1" applyFill="1" applyBorder="1" applyAlignment="1">
      <alignment horizontal="left" vertical="center"/>
    </xf>
    <xf numFmtId="0" fontId="10" fillId="15" borderId="2" xfId="1" applyFont="1" applyFill="1" applyBorder="1" applyAlignment="1">
      <alignment horizontal="left" vertical="center"/>
    </xf>
    <xf numFmtId="0" fontId="9" fillId="0" borderId="12" xfId="1" applyFont="1" applyBorder="1" applyAlignment="1">
      <alignment horizontal="justify" vertical="center" wrapText="1"/>
    </xf>
    <xf numFmtId="0" fontId="9" fillId="0" borderId="2" xfId="1" applyFont="1" applyBorder="1" applyAlignment="1">
      <alignment horizontal="justify" vertical="center" wrapText="1"/>
    </xf>
    <xf numFmtId="0" fontId="36" fillId="0" borderId="2" xfId="0" applyFont="1" applyBorder="1" applyAlignment="1">
      <alignment horizontal="justify" vertical="center" wrapText="1"/>
    </xf>
    <xf numFmtId="0" fontId="16" fillId="24" borderId="9" xfId="1" applyFont="1" applyFill="1" applyBorder="1" applyAlignment="1">
      <alignment horizontal="left" vertical="top" wrapText="1"/>
    </xf>
    <xf numFmtId="0" fontId="10" fillId="0" borderId="9" xfId="1" applyFont="1" applyBorder="1" applyAlignment="1">
      <alignment horizontal="center" vertical="center" wrapText="1"/>
    </xf>
    <xf numFmtId="0" fontId="0" fillId="0" borderId="9" xfId="0" applyBorder="1" applyAlignment="1">
      <alignment horizontal="center" vertical="center"/>
    </xf>
    <xf numFmtId="0" fontId="10" fillId="0" borderId="113" xfId="1" applyFont="1" applyBorder="1" applyAlignment="1">
      <alignment horizontal="left" vertical="center" wrapText="1"/>
    </xf>
    <xf numFmtId="0" fontId="10" fillId="0" borderId="119" xfId="1" applyFont="1" applyBorder="1" applyAlignment="1">
      <alignment horizontal="left" vertical="center" wrapText="1"/>
    </xf>
    <xf numFmtId="0" fontId="21" fillId="13" borderId="1" xfId="0" applyFont="1" applyFill="1" applyBorder="1" applyAlignment="1">
      <alignment horizontal="left" vertical="center"/>
    </xf>
    <xf numFmtId="0" fontId="10" fillId="24" borderId="49" xfId="1" applyFont="1" applyFill="1" applyBorder="1" applyAlignment="1">
      <alignment horizontal="left" vertical="center" wrapText="1"/>
    </xf>
    <xf numFmtId="0" fontId="10" fillId="24" borderId="20" xfId="1" applyFont="1" applyFill="1" applyBorder="1" applyAlignment="1">
      <alignment horizontal="left" vertical="center" wrapText="1"/>
    </xf>
    <xf numFmtId="0" fontId="10" fillId="24" borderId="25" xfId="1" applyFont="1" applyFill="1" applyBorder="1" applyAlignment="1">
      <alignment horizontal="left" vertical="center" wrapText="1"/>
    </xf>
    <xf numFmtId="0" fontId="12" fillId="0" borderId="137" xfId="1" applyFont="1" applyBorder="1" applyAlignment="1">
      <alignment horizontal="center" vertical="center"/>
    </xf>
    <xf numFmtId="0" fontId="10" fillId="0" borderId="110" xfId="1" applyFont="1" applyBorder="1" applyAlignment="1">
      <alignment horizontal="center" vertical="center" wrapText="1"/>
    </xf>
    <xf numFmtId="0" fontId="10" fillId="24" borderId="17" xfId="1" applyFont="1" applyFill="1" applyBorder="1" applyAlignment="1">
      <alignment horizontal="left" vertical="center" wrapText="1"/>
    </xf>
    <xf numFmtId="0" fontId="0" fillId="15" borderId="17" xfId="0" applyFill="1" applyBorder="1" applyAlignment="1">
      <alignment vertical="center" wrapText="1"/>
    </xf>
    <xf numFmtId="0" fontId="10" fillId="24" borderId="28" xfId="1" applyFont="1" applyFill="1" applyBorder="1" applyAlignment="1">
      <alignment horizontal="left" vertical="center" wrapText="1"/>
    </xf>
    <xf numFmtId="0" fontId="0" fillId="15" borderId="28" xfId="0" applyFill="1" applyBorder="1" applyAlignment="1">
      <alignment vertical="center" wrapText="1"/>
    </xf>
    <xf numFmtId="0" fontId="21" fillId="0" borderId="1" xfId="1" applyFont="1" applyBorder="1" applyAlignment="1">
      <alignment horizontal="left" vertical="center" wrapText="1"/>
    </xf>
    <xf numFmtId="0" fontId="44" fillId="0" borderId="1" xfId="0" applyFont="1" applyBorder="1">
      <alignment vertical="center"/>
    </xf>
    <xf numFmtId="0" fontId="10" fillId="0" borderId="139" xfId="1" applyFont="1" applyBorder="1" applyAlignment="1">
      <alignment horizontal="center" vertical="center" wrapText="1"/>
    </xf>
    <xf numFmtId="0" fontId="10" fillId="0" borderId="140" xfId="1" applyFont="1" applyBorder="1" applyAlignment="1">
      <alignment horizontal="center" vertical="center" wrapText="1"/>
    </xf>
    <xf numFmtId="0" fontId="8" fillId="4" borderId="17" xfId="1" applyFont="1" applyFill="1" applyBorder="1" applyAlignment="1">
      <alignment horizontal="center" vertical="center"/>
    </xf>
    <xf numFmtId="0" fontId="8" fillId="4" borderId="20" xfId="1" applyFont="1" applyFill="1" applyBorder="1" applyAlignment="1">
      <alignment horizontal="center" vertical="center"/>
    </xf>
    <xf numFmtId="0" fontId="8" fillId="4" borderId="28" xfId="1" applyFont="1" applyFill="1" applyBorder="1" applyAlignment="1">
      <alignment horizontal="center" vertical="center"/>
    </xf>
    <xf numFmtId="0" fontId="7" fillId="5" borderId="16" xfId="1" applyFont="1" applyFill="1" applyBorder="1" applyAlignment="1">
      <alignment horizontal="center" vertical="center"/>
    </xf>
    <xf numFmtId="0" fontId="9" fillId="23" borderId="17" xfId="1" applyFont="1" applyFill="1" applyBorder="1" applyAlignment="1">
      <alignment horizontal="center" vertical="center" wrapText="1"/>
    </xf>
    <xf numFmtId="0" fontId="9" fillId="23" borderId="20" xfId="1" applyFont="1" applyFill="1" applyBorder="1" applyAlignment="1">
      <alignment horizontal="center" vertical="center" wrapText="1"/>
    </xf>
    <xf numFmtId="0" fontId="9" fillId="23" borderId="28" xfId="1" applyFont="1" applyFill="1" applyBorder="1" applyAlignment="1">
      <alignment horizontal="center" vertical="center" wrapText="1"/>
    </xf>
    <xf numFmtId="0" fontId="10" fillId="23" borderId="17" xfId="1" applyFont="1" applyFill="1" applyBorder="1" applyAlignment="1">
      <alignment horizontal="center" vertical="center" wrapText="1"/>
    </xf>
    <xf numFmtId="0" fontId="10" fillId="23" borderId="20" xfId="1" applyFont="1" applyFill="1" applyBorder="1" applyAlignment="1">
      <alignment horizontal="center" vertical="center" wrapText="1"/>
    </xf>
    <xf numFmtId="0" fontId="10" fillId="23" borderId="28" xfId="1" applyFont="1" applyFill="1" applyBorder="1" applyAlignment="1">
      <alignment horizontal="center" vertical="center" wrapText="1"/>
    </xf>
    <xf numFmtId="0" fontId="10" fillId="9" borderId="49" xfId="1" applyFont="1" applyFill="1" applyBorder="1" applyAlignment="1">
      <alignment horizontal="center" vertical="center" wrapText="1"/>
    </xf>
    <xf numFmtId="0" fontId="10" fillId="9" borderId="28" xfId="1" applyFont="1" applyFill="1" applyBorder="1" applyAlignment="1">
      <alignment horizontal="center" vertical="center" wrapText="1"/>
    </xf>
    <xf numFmtId="0" fontId="8" fillId="4" borderId="1" xfId="1" applyFont="1" applyFill="1" applyBorder="1" applyAlignment="1">
      <alignment horizontal="center" vertical="center"/>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8" fillId="24" borderId="17" xfId="1" applyFont="1" applyFill="1" applyBorder="1" applyAlignment="1">
      <alignment horizontal="left" wrapText="1"/>
    </xf>
    <xf numFmtId="0" fontId="8" fillId="24" borderId="20" xfId="1" applyFont="1" applyFill="1" applyBorder="1" applyAlignment="1">
      <alignment horizontal="left" wrapText="1"/>
    </xf>
    <xf numFmtId="0" fontId="8" fillId="24" borderId="28" xfId="1" applyFont="1" applyFill="1" applyBorder="1" applyAlignment="1">
      <alignment horizontal="left" wrapText="1"/>
    </xf>
    <xf numFmtId="0" fontId="10" fillId="0" borderId="13" xfId="1" applyFont="1" applyBorder="1" applyAlignment="1">
      <alignment horizontal="left" vertical="center" wrapText="1"/>
    </xf>
    <xf numFmtId="0" fontId="10" fillId="0" borderId="49" xfId="0" applyFont="1" applyBorder="1" applyAlignment="1">
      <alignment horizontal="center" vertical="center"/>
    </xf>
    <xf numFmtId="0" fontId="10" fillId="0" borderId="111" xfId="1" applyFont="1" applyBorder="1" applyAlignment="1">
      <alignment horizontal="left" vertical="center" wrapText="1"/>
    </xf>
    <xf numFmtId="0" fontId="10" fillId="0" borderId="54" xfId="1" applyFont="1" applyBorder="1" applyAlignment="1">
      <alignment horizontal="left" vertical="center" wrapText="1"/>
    </xf>
    <xf numFmtId="0" fontId="10" fillId="0" borderId="38" xfId="1" applyFont="1" applyBorder="1" applyAlignment="1">
      <alignment horizontal="left" vertical="center" wrapText="1"/>
    </xf>
    <xf numFmtId="0" fontId="10" fillId="0" borderId="36" xfId="1" applyFont="1" applyBorder="1" applyAlignment="1">
      <alignment horizontal="left" vertical="center" wrapText="1"/>
    </xf>
    <xf numFmtId="0" fontId="10" fillId="0" borderId="29" xfId="1" applyFont="1" applyBorder="1" applyAlignment="1">
      <alignment horizontal="left" vertical="center" wrapText="1"/>
    </xf>
    <xf numFmtId="0" fontId="10" fillId="0" borderId="30" xfId="1" applyFont="1" applyBorder="1" applyAlignment="1">
      <alignment horizontal="left" vertical="center" wrapText="1"/>
    </xf>
    <xf numFmtId="0" fontId="12" fillId="0" borderId="136" xfId="1" applyFont="1" applyBorder="1" applyAlignment="1">
      <alignment horizontal="center" vertical="center"/>
    </xf>
    <xf numFmtId="0" fontId="10" fillId="0" borderId="28" xfId="1" applyFont="1" applyBorder="1" applyAlignment="1">
      <alignment horizontal="left" vertical="center" wrapText="1"/>
    </xf>
    <xf numFmtId="0" fontId="10" fillId="0" borderId="17" xfId="1" applyFont="1" applyBorder="1" applyAlignment="1">
      <alignment horizontal="left" vertical="center" wrapText="1"/>
    </xf>
    <xf numFmtId="0" fontId="10" fillId="4" borderId="57" xfId="1" applyFont="1" applyFill="1" applyBorder="1" applyAlignment="1">
      <alignment horizontal="center" vertical="center"/>
    </xf>
    <xf numFmtId="0" fontId="10" fillId="4" borderId="141" xfId="1" applyFont="1" applyFill="1" applyBorder="1" applyAlignment="1">
      <alignment horizontal="center" vertical="center"/>
    </xf>
    <xf numFmtId="0" fontId="10" fillId="4" borderId="142" xfId="1" applyFont="1" applyFill="1" applyBorder="1" applyAlignment="1">
      <alignment horizontal="center" vertical="center"/>
    </xf>
    <xf numFmtId="0" fontId="10" fillId="0" borderId="25" xfId="1" applyFont="1" applyBorder="1" applyAlignment="1">
      <alignment horizontal="center" vertical="center"/>
    </xf>
    <xf numFmtId="0" fontId="10" fillId="4" borderId="56" xfId="1" applyFont="1" applyFill="1" applyBorder="1" applyAlignment="1">
      <alignment horizontal="center" vertical="center" wrapText="1"/>
    </xf>
    <xf numFmtId="0" fontId="10" fillId="4" borderId="143" xfId="1" applyFont="1" applyFill="1" applyBorder="1" applyAlignment="1">
      <alignment horizontal="center" vertical="center" wrapText="1"/>
    </xf>
    <xf numFmtId="0" fontId="10" fillId="4" borderId="144" xfId="1" applyFont="1" applyFill="1" applyBorder="1" applyAlignment="1">
      <alignment horizontal="center" vertical="center" wrapText="1"/>
    </xf>
    <xf numFmtId="0" fontId="48" fillId="0" borderId="1" xfId="0" applyFont="1" applyBorder="1" applyAlignment="1">
      <alignment horizontal="left" vertical="top"/>
    </xf>
    <xf numFmtId="0" fontId="11" fillId="25" borderId="22" xfId="1" applyFont="1" applyFill="1" applyBorder="1" applyAlignment="1">
      <alignment horizontal="center" vertical="center" wrapText="1"/>
    </xf>
    <xf numFmtId="0" fontId="10" fillId="24" borderId="21" xfId="1" applyFont="1" applyFill="1" applyBorder="1" applyAlignment="1">
      <alignment horizontal="left" vertical="center" wrapText="1"/>
    </xf>
    <xf numFmtId="0" fontId="10" fillId="0" borderId="44" xfId="1" applyFont="1" applyBorder="1" applyAlignment="1">
      <alignment horizontal="center"/>
    </xf>
    <xf numFmtId="0" fontId="10" fillId="0" borderId="29" xfId="1" applyFont="1" applyBorder="1" applyAlignment="1">
      <alignment horizontal="center"/>
    </xf>
    <xf numFmtId="0" fontId="48" fillId="0" borderId="1" xfId="0" applyFont="1" applyBorder="1" applyAlignment="1">
      <alignment horizontal="left" vertical="top" wrapText="1"/>
    </xf>
    <xf numFmtId="0" fontId="10" fillId="24" borderId="43" xfId="1" applyFont="1" applyFill="1" applyBorder="1" applyAlignment="1">
      <alignment horizontal="left" vertical="center"/>
    </xf>
    <xf numFmtId="0" fontId="0" fillId="15" borderId="52" xfId="0" applyFill="1" applyBorder="1" applyAlignment="1">
      <alignment horizontal="left" vertical="center"/>
    </xf>
    <xf numFmtId="0" fontId="0" fillId="15" borderId="34" xfId="0" applyFill="1" applyBorder="1" applyAlignment="1">
      <alignment horizontal="left" vertical="center"/>
    </xf>
    <xf numFmtId="38" fontId="19" fillId="23" borderId="0" xfId="10" applyFill="1" applyBorder="1" applyAlignment="1">
      <alignment horizontal="center" vertical="center" wrapText="1"/>
    </xf>
    <xf numFmtId="0" fontId="7" fillId="8" borderId="12"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0" borderId="9" xfId="1" applyFont="1" applyBorder="1" applyAlignment="1">
      <alignment horizontal="center" vertical="center"/>
    </xf>
    <xf numFmtId="0" fontId="10" fillId="0" borderId="24" xfId="1" applyFont="1" applyBorder="1" applyAlignment="1">
      <alignment horizontal="left" vertical="center" wrapText="1"/>
    </xf>
    <xf numFmtId="0" fontId="10" fillId="0" borderId="4" xfId="1" applyFont="1" applyBorder="1" applyAlignment="1">
      <alignment horizontal="left" vertical="center" wrapText="1"/>
    </xf>
    <xf numFmtId="0" fontId="10" fillId="4" borderId="37" xfId="1" applyFont="1" applyFill="1" applyBorder="1" applyAlignment="1">
      <alignment horizontal="center"/>
    </xf>
    <xf numFmtId="0" fontId="10" fillId="4" borderId="38" xfId="1" applyFont="1" applyFill="1" applyBorder="1" applyAlignment="1">
      <alignment horizontal="center"/>
    </xf>
    <xf numFmtId="0" fontId="10" fillId="4" borderId="36" xfId="1" applyFont="1" applyFill="1" applyBorder="1" applyAlignment="1">
      <alignment horizontal="center"/>
    </xf>
    <xf numFmtId="0" fontId="10" fillId="0" borderId="50" xfId="1" applyFont="1" applyBorder="1" applyAlignment="1">
      <alignment horizontal="center" wrapText="1"/>
    </xf>
    <xf numFmtId="0" fontId="10" fillId="0" borderId="55" xfId="1" applyFont="1" applyBorder="1" applyAlignment="1">
      <alignment horizontal="center" wrapText="1"/>
    </xf>
    <xf numFmtId="0" fontId="10" fillId="24" borderId="53" xfId="1" applyFont="1" applyFill="1" applyBorder="1" applyAlignment="1">
      <alignment horizontal="center" vertical="center" wrapText="1"/>
    </xf>
    <xf numFmtId="0" fontId="10" fillId="24" borderId="54" xfId="1" applyFont="1" applyFill="1" applyBorder="1" applyAlignment="1">
      <alignment horizontal="center" vertical="center" wrapText="1"/>
    </xf>
    <xf numFmtId="0" fontId="10" fillId="24" borderId="55" xfId="1" applyFont="1" applyFill="1" applyBorder="1" applyAlignment="1">
      <alignment horizontal="center" vertical="center" wrapText="1"/>
    </xf>
    <xf numFmtId="0" fontId="10" fillId="0" borderId="41" xfId="1" applyFont="1" applyBorder="1" applyAlignment="1">
      <alignment horizontal="left" vertical="center" wrapText="1"/>
    </xf>
    <xf numFmtId="0" fontId="10" fillId="0" borderId="21" xfId="1" applyFont="1" applyBorder="1" applyAlignment="1">
      <alignment horizontal="center"/>
    </xf>
    <xf numFmtId="0" fontId="10" fillId="0" borderId="1" xfId="1" applyFont="1" applyBorder="1" applyAlignment="1">
      <alignment horizontal="center" vertical="center"/>
    </xf>
    <xf numFmtId="0" fontId="10" fillId="0" borderId="27" xfId="1" applyFont="1" applyBorder="1" applyAlignment="1">
      <alignment horizontal="center"/>
    </xf>
    <xf numFmtId="0" fontId="29" fillId="24" borderId="42" xfId="1" applyFont="1" applyFill="1" applyBorder="1" applyAlignment="1">
      <alignment horizontal="justify" vertical="top" wrapText="1"/>
    </xf>
    <xf numFmtId="0" fontId="38" fillId="15" borderId="24" xfId="0" applyFont="1" applyFill="1" applyBorder="1" applyAlignment="1">
      <alignment horizontal="justify" vertical="top" wrapText="1"/>
    </xf>
    <xf numFmtId="0" fontId="38" fillId="15" borderId="125" xfId="0" applyFont="1" applyFill="1" applyBorder="1" applyAlignment="1">
      <alignment horizontal="justify" vertical="top" wrapText="1"/>
    </xf>
    <xf numFmtId="0" fontId="38" fillId="15" borderId="7" xfId="0" applyFont="1" applyFill="1" applyBorder="1" applyAlignment="1">
      <alignment horizontal="justify" vertical="top" wrapText="1"/>
    </xf>
    <xf numFmtId="0" fontId="38" fillId="15" borderId="4" xfId="0" applyFont="1" applyFill="1" applyBorder="1" applyAlignment="1">
      <alignment horizontal="justify" vertical="top" wrapText="1"/>
    </xf>
    <xf numFmtId="0" fontId="38" fillId="15" borderId="5" xfId="0" applyFont="1" applyFill="1" applyBorder="1" applyAlignment="1">
      <alignment horizontal="justify" vertical="top" wrapText="1"/>
    </xf>
    <xf numFmtId="38" fontId="19" fillId="23" borderId="0" xfId="10" applyFill="1" applyAlignment="1">
      <alignment horizontal="center" vertical="center" wrapText="1"/>
    </xf>
    <xf numFmtId="0" fontId="10" fillId="0" borderId="24" xfId="1" applyFont="1" applyBorder="1" applyAlignment="1">
      <alignment horizontal="left" vertical="center" wrapText="1" shrinkToFit="1"/>
    </xf>
    <xf numFmtId="0" fontId="10" fillId="0" borderId="41" xfId="1" applyFont="1" applyBorder="1" applyAlignment="1">
      <alignment horizontal="left" vertical="center" wrapText="1" shrinkToFit="1"/>
    </xf>
    <xf numFmtId="0" fontId="10" fillId="4" borderId="56" xfId="1" applyFont="1" applyFill="1" applyBorder="1" applyAlignment="1">
      <alignment horizontal="center" vertical="center"/>
    </xf>
    <xf numFmtId="0" fontId="10" fillId="4" borderId="143" xfId="1" applyFont="1" applyFill="1" applyBorder="1" applyAlignment="1">
      <alignment horizontal="center" vertical="center"/>
    </xf>
    <xf numFmtId="0" fontId="10" fillId="4" borderId="144" xfId="1" applyFont="1" applyFill="1" applyBorder="1" applyAlignment="1">
      <alignment horizontal="center" vertical="center"/>
    </xf>
    <xf numFmtId="0" fontId="10" fillId="4" borderId="145" xfId="1" applyFont="1" applyFill="1" applyBorder="1" applyAlignment="1">
      <alignment horizontal="center" vertical="center"/>
    </xf>
    <xf numFmtId="0" fontId="10" fillId="4" borderId="146" xfId="1" applyFont="1" applyFill="1" applyBorder="1" applyAlignment="1">
      <alignment horizontal="center" vertical="center"/>
    </xf>
    <xf numFmtId="0" fontId="10" fillId="4" borderId="147" xfId="1" applyFont="1" applyFill="1" applyBorder="1" applyAlignment="1">
      <alignment horizontal="center" vertical="center"/>
    </xf>
    <xf numFmtId="0" fontId="10" fillId="0" borderId="52" xfId="1" applyFont="1" applyBorder="1" applyAlignment="1">
      <alignment horizontal="right" vertical="center"/>
    </xf>
    <xf numFmtId="0" fontId="10" fillId="0" borderId="12"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3" xfId="1" applyFont="1" applyBorder="1" applyAlignment="1">
      <alignment horizontal="left" vertical="center" wrapText="1"/>
    </xf>
    <xf numFmtId="0" fontId="10" fillId="0" borderId="52" xfId="1" applyFont="1" applyBorder="1" applyAlignment="1">
      <alignment horizontal="left" vertical="center"/>
    </xf>
    <xf numFmtId="0" fontId="10" fillId="0" borderId="31" xfId="1" applyFont="1" applyBorder="1" applyAlignment="1">
      <alignment horizontal="right" vertical="center"/>
    </xf>
    <xf numFmtId="0" fontId="10" fillId="0" borderId="35" xfId="1" applyFont="1" applyBorder="1" applyAlignment="1">
      <alignment horizontal="left" vertical="center"/>
    </xf>
    <xf numFmtId="0" fontId="10" fillId="0" borderId="31" xfId="1" applyFont="1" applyBorder="1" applyAlignment="1">
      <alignment horizontal="left" vertical="center"/>
    </xf>
    <xf numFmtId="0" fontId="10" fillId="24" borderId="12" xfId="1" applyFont="1" applyFill="1" applyBorder="1" applyAlignment="1">
      <alignment horizontal="left" vertical="center"/>
    </xf>
    <xf numFmtId="0" fontId="0" fillId="15" borderId="2" xfId="0" applyFill="1" applyBorder="1" applyAlignment="1">
      <alignment horizontal="left" vertical="center"/>
    </xf>
    <xf numFmtId="0" fontId="0" fillId="15" borderId="3" xfId="0" applyFill="1" applyBorder="1" applyAlignment="1">
      <alignment horizontal="left" vertical="center"/>
    </xf>
    <xf numFmtId="0" fontId="10" fillId="0" borderId="12"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right" vertical="center"/>
    </xf>
    <xf numFmtId="0" fontId="10" fillId="0" borderId="16" xfId="1" applyFont="1" applyBorder="1" applyAlignment="1">
      <alignment horizontal="left" vertical="center"/>
    </xf>
    <xf numFmtId="0" fontId="10" fillId="0" borderId="9" xfId="1" applyFont="1" applyBorder="1" applyAlignment="1">
      <alignment horizontal="left" vertical="center"/>
    </xf>
    <xf numFmtId="0" fontId="10" fillId="0" borderId="40" xfId="1" applyFont="1" applyBorder="1" applyAlignment="1">
      <alignment horizontal="left" vertical="center"/>
    </xf>
    <xf numFmtId="0" fontId="10" fillId="0" borderId="41" xfId="1" applyFont="1" applyBorder="1" applyAlignment="1">
      <alignment horizontal="left" vertical="center"/>
    </xf>
    <xf numFmtId="0" fontId="10" fillId="0" borderId="12"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7" xfId="1" applyFont="1" applyBorder="1" applyAlignment="1">
      <alignment horizontal="left" vertical="center" wrapText="1"/>
    </xf>
    <xf numFmtId="0" fontId="10" fillId="0" borderId="4" xfId="1" applyFont="1" applyBorder="1" applyAlignment="1">
      <alignment horizontal="left" vertical="center"/>
    </xf>
    <xf numFmtId="0" fontId="10" fillId="0" borderId="120" xfId="1" applyFont="1" applyBorder="1" applyAlignment="1">
      <alignment horizontal="center"/>
    </xf>
    <xf numFmtId="0" fontId="0" fillId="0" borderId="120" xfId="0" applyBorder="1" applyAlignment="1">
      <alignment horizontal="center"/>
    </xf>
    <xf numFmtId="0" fontId="0" fillId="0" borderId="114" xfId="0" applyBorder="1" applyAlignment="1">
      <alignment horizontal="center"/>
    </xf>
    <xf numFmtId="0" fontId="10" fillId="0" borderId="115" xfId="1" applyFont="1" applyBorder="1" applyAlignment="1">
      <alignment horizontal="center"/>
    </xf>
    <xf numFmtId="0" fontId="0" fillId="0" borderId="116" xfId="0" applyBorder="1" applyAlignment="1">
      <alignment horizontal="center"/>
    </xf>
    <xf numFmtId="0" fontId="0" fillId="0" borderId="117" xfId="0" applyBorder="1" applyAlignment="1">
      <alignment horizontal="center"/>
    </xf>
    <xf numFmtId="0" fontId="11" fillId="0" borderId="16" xfId="1" applyFont="1" applyBorder="1" applyAlignment="1">
      <alignment horizontal="center" vertical="center"/>
    </xf>
    <xf numFmtId="0" fontId="49" fillId="0" borderId="9" xfId="0" applyFont="1" applyBorder="1" applyAlignment="1">
      <alignment horizontal="center" vertical="center"/>
    </xf>
    <xf numFmtId="0" fontId="10" fillId="4" borderId="123" xfId="1" applyFont="1" applyFill="1" applyBorder="1" applyAlignment="1">
      <alignment vertical="center"/>
    </xf>
    <xf numFmtId="0" fontId="0" fillId="0" borderId="124" xfId="0" applyBorder="1">
      <alignment vertical="center"/>
    </xf>
    <xf numFmtId="0" fontId="10" fillId="4" borderId="121" xfId="1" applyFont="1" applyFill="1" applyBorder="1" applyAlignment="1">
      <alignment vertical="center" wrapText="1"/>
    </xf>
    <xf numFmtId="0" fontId="0" fillId="0" borderId="122" xfId="0" applyBorder="1" applyAlignment="1">
      <alignment vertical="center" wrapText="1"/>
    </xf>
    <xf numFmtId="0" fontId="13" fillId="9" borderId="123" xfId="1" applyFont="1" applyFill="1" applyBorder="1" applyAlignment="1">
      <alignment horizontal="center" vertical="center"/>
    </xf>
    <xf numFmtId="0" fontId="37" fillId="9" borderId="124" xfId="0" applyFont="1" applyFill="1" applyBorder="1" applyAlignment="1">
      <alignment horizontal="center" vertical="center"/>
    </xf>
    <xf numFmtId="0" fontId="0" fillId="9" borderId="124" xfId="0" applyFill="1" applyBorder="1" applyAlignment="1">
      <alignment horizontal="center" vertical="center"/>
    </xf>
    <xf numFmtId="0" fontId="10" fillId="0" borderId="41" xfId="1" applyFont="1" applyBorder="1" applyAlignment="1">
      <alignment horizontal="right" vertical="center"/>
    </xf>
    <xf numFmtId="0" fontId="38" fillId="15" borderId="7" xfId="0" applyFont="1" applyFill="1" applyBorder="1" applyAlignment="1">
      <alignment horizontal="left" vertical="top" wrapText="1"/>
    </xf>
    <xf numFmtId="0" fontId="38" fillId="15" borderId="4" xfId="0" applyFont="1" applyFill="1" applyBorder="1" applyAlignment="1">
      <alignment horizontal="left" vertical="top" wrapText="1"/>
    </xf>
    <xf numFmtId="0" fontId="38" fillId="15" borderId="5" xfId="0" applyFont="1" applyFill="1" applyBorder="1" applyAlignment="1">
      <alignment horizontal="left" vertical="top" wrapText="1"/>
    </xf>
    <xf numFmtId="0" fontId="4" fillId="0" borderId="0" xfId="0" applyFont="1" applyAlignment="1" applyProtection="1">
      <alignment horizontal="left" vertical="top" wrapText="1"/>
      <protection locked="0"/>
    </xf>
    <xf numFmtId="0" fontId="7" fillId="0" borderId="0" xfId="0" applyFont="1" applyAlignment="1">
      <alignment horizontal="center" vertical="center"/>
    </xf>
    <xf numFmtId="0" fontId="39" fillId="0" borderId="0" xfId="0" applyFont="1" applyAlignment="1">
      <alignment horizontal="center" vertical="center"/>
    </xf>
    <xf numFmtId="0" fontId="29" fillId="0" borderId="16" xfId="0" applyFont="1" applyBorder="1" applyAlignment="1">
      <alignment horizontal="center" vertical="center" wrapText="1" shrinkToFit="1"/>
    </xf>
    <xf numFmtId="0" fontId="29" fillId="0" borderId="13" xfId="0" applyFont="1" applyBorder="1" applyAlignment="1">
      <alignment horizontal="center" vertical="center" wrapText="1" shrinkToFit="1"/>
    </xf>
    <xf numFmtId="0" fontId="29" fillId="0" borderId="9" xfId="0" applyFont="1" applyBorder="1" applyAlignment="1">
      <alignment horizontal="center" vertical="center" wrapText="1" shrinkToFit="1"/>
    </xf>
    <xf numFmtId="0" fontId="0" fillId="0" borderId="35" xfId="0" applyBorder="1" applyAlignment="1">
      <alignment horizontal="center"/>
    </xf>
    <xf numFmtId="0" fontId="0" fillId="0" borderId="31" xfId="0" applyBorder="1">
      <alignment vertical="center"/>
    </xf>
    <xf numFmtId="0" fontId="0" fillId="0" borderId="6" xfId="0" applyBorder="1">
      <alignment vertical="center"/>
    </xf>
    <xf numFmtId="0" fontId="0" fillId="0" borderId="15" xfId="0" applyBorder="1">
      <alignment vertical="center"/>
    </xf>
    <xf numFmtId="0" fontId="41" fillId="14" borderId="16" xfId="0" applyFont="1" applyFill="1" applyBorder="1" applyAlignment="1">
      <alignment horizontal="center" vertical="center" wrapText="1"/>
    </xf>
    <xf numFmtId="0" fontId="41" fillId="14" borderId="13" xfId="0" applyFont="1" applyFill="1" applyBorder="1" applyAlignment="1">
      <alignment horizontal="center" vertical="center" wrapText="1"/>
    </xf>
    <xf numFmtId="0" fontId="41" fillId="14" borderId="9" xfId="0" applyFont="1" applyFill="1" applyBorder="1" applyAlignment="1">
      <alignment horizontal="center" vertical="center" wrapText="1"/>
    </xf>
    <xf numFmtId="0" fontId="4" fillId="9" borderId="16" xfId="0" applyFont="1" applyFill="1" applyBorder="1" applyAlignment="1">
      <alignment horizontal="center" vertical="center"/>
    </xf>
    <xf numFmtId="0" fontId="0" fillId="9" borderId="9" xfId="0" applyFill="1" applyBorder="1" applyAlignment="1">
      <alignment horizontal="center" vertical="center"/>
    </xf>
    <xf numFmtId="0" fontId="0" fillId="0" borderId="16" xfId="0" applyBorder="1" applyAlignment="1">
      <alignment horizontal="center" vertical="center" shrinkToFit="1"/>
    </xf>
  </cellXfs>
  <cellStyles count="17">
    <cellStyle name="ハイパーリンク 2" xfId="6" xr:uid="{00000000-0005-0000-0000-000000000000}"/>
    <cellStyle name="桁区切り" xfId="16" builtinId="6"/>
    <cellStyle name="桁区切り 2" xfId="5" xr:uid="{00000000-0005-0000-0000-000002000000}"/>
    <cellStyle name="桁区切り 2 2" xfId="8" xr:uid="{00000000-0005-0000-0000-000003000000}"/>
    <cellStyle name="桁区切り 3" xfId="9" xr:uid="{00000000-0005-0000-0000-000004000000}"/>
    <cellStyle name="桁区切り 4" xfId="10" xr:uid="{00000000-0005-0000-0000-000005000000}"/>
    <cellStyle name="桁区切り 5" xfId="2" xr:uid="{00000000-0005-0000-0000-000006000000}"/>
    <cellStyle name="標準" xfId="0" builtinId="0"/>
    <cellStyle name="標準 2" xfId="1" xr:uid="{00000000-0005-0000-0000-000008000000}"/>
    <cellStyle name="標準 2 2" xfId="11" xr:uid="{00000000-0005-0000-0000-000009000000}"/>
    <cellStyle name="標準 2 3" xfId="3" xr:uid="{00000000-0005-0000-0000-00000A000000}"/>
    <cellStyle name="標準 3" xfId="4" xr:uid="{00000000-0005-0000-0000-00000B000000}"/>
    <cellStyle name="標準 3 2" xfId="12" xr:uid="{00000000-0005-0000-0000-00000C000000}"/>
    <cellStyle name="標準 4" xfId="7" xr:uid="{00000000-0005-0000-0000-00000D000000}"/>
    <cellStyle name="標準 4 2" xfId="14" xr:uid="{00000000-0005-0000-0000-00000E000000}"/>
    <cellStyle name="標準 5" xfId="13" xr:uid="{00000000-0005-0000-0000-00000F000000}"/>
    <cellStyle name="標準 5 2" xfId="15" xr:uid="{00000000-0005-0000-0000-000010000000}"/>
  </cellStyles>
  <dxfs count="0"/>
  <tableStyles count="0" defaultTableStyle="TableStyleMedium2" defaultPivotStyle="PivotStyleLight16"/>
  <colors>
    <mruColors>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3756157</xdr:colOff>
      <xdr:row>12</xdr:row>
      <xdr:rowOff>453346</xdr:rowOff>
    </xdr:from>
    <xdr:to>
      <xdr:col>4</xdr:col>
      <xdr:colOff>3956543</xdr:colOff>
      <xdr:row>14</xdr:row>
      <xdr:rowOff>315710</xdr:rowOff>
    </xdr:to>
    <xdr:sp macro="" textlink="">
      <xdr:nvSpPr>
        <xdr:cNvPr id="133" name="下矢印 132">
          <a:extLst>
            <a:ext uri="{FF2B5EF4-FFF2-40B4-BE49-F238E27FC236}">
              <a16:creationId xmlns:a16="http://schemas.microsoft.com/office/drawing/2014/main" id="{00000000-0008-0000-0100-000085000000}"/>
            </a:ext>
          </a:extLst>
        </xdr:cNvPr>
        <xdr:cNvSpPr/>
      </xdr:nvSpPr>
      <xdr:spPr>
        <a:xfrm>
          <a:off x="5584957" y="6977971"/>
          <a:ext cx="200386" cy="738664"/>
        </a:xfrm>
        <a:prstGeom prst="downArrow">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1486183</xdr:colOff>
      <xdr:row>12</xdr:row>
      <xdr:rowOff>127205</xdr:rowOff>
    </xdr:from>
    <xdr:to>
      <xdr:col>4</xdr:col>
      <xdr:colOff>1692733</xdr:colOff>
      <xdr:row>14</xdr:row>
      <xdr:rowOff>493654</xdr:rowOff>
    </xdr:to>
    <xdr:sp macro="" textlink="">
      <xdr:nvSpPr>
        <xdr:cNvPr id="134" name="下矢印 133">
          <a:extLst>
            <a:ext uri="{FF2B5EF4-FFF2-40B4-BE49-F238E27FC236}">
              <a16:creationId xmlns:a16="http://schemas.microsoft.com/office/drawing/2014/main" id="{00000000-0008-0000-0100-000086000000}"/>
            </a:ext>
          </a:extLst>
        </xdr:cNvPr>
        <xdr:cNvSpPr/>
      </xdr:nvSpPr>
      <xdr:spPr>
        <a:xfrm>
          <a:off x="3314983" y="6651830"/>
          <a:ext cx="206550" cy="1242749"/>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6</xdr:row>
      <xdr:rowOff>38100</xdr:rowOff>
    </xdr:from>
    <xdr:to>
      <xdr:col>3</xdr:col>
      <xdr:colOff>353917</xdr:colOff>
      <xdr:row>8</xdr:row>
      <xdr:rowOff>139689</xdr:rowOff>
    </xdr:to>
    <xdr:sp macro="" textlink="">
      <xdr:nvSpPr>
        <xdr:cNvPr id="140" name="テキスト ボックス 4">
          <a:extLst>
            <a:ext uri="{FF2B5EF4-FFF2-40B4-BE49-F238E27FC236}">
              <a16:creationId xmlns:a16="http://schemas.microsoft.com/office/drawing/2014/main" id="{00000000-0008-0000-0100-00008C000000}"/>
            </a:ext>
          </a:extLst>
        </xdr:cNvPr>
        <xdr:cNvSpPr txBox="1"/>
      </xdr:nvSpPr>
      <xdr:spPr>
        <a:xfrm>
          <a:off x="6162675" y="2362200"/>
          <a:ext cx="2649442" cy="27303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t>＜第</a:t>
          </a:r>
          <a:r>
            <a:rPr kumimoji="1" lang="en-US" altLang="ja-JP" sz="1400" b="1"/>
            <a:t>Ⅰ</a:t>
          </a:r>
          <a:r>
            <a:rPr kumimoji="1" lang="ja-JP" altLang="en-US" sz="1400" b="1"/>
            <a:t>相、第</a:t>
          </a:r>
          <a:r>
            <a:rPr kumimoji="1" lang="en-US" altLang="ja-JP" sz="1400" b="1"/>
            <a:t>Ⅱ</a:t>
          </a:r>
          <a:r>
            <a:rPr kumimoji="1" lang="ja-JP" altLang="en-US" sz="1400" b="1"/>
            <a:t>相＞</a:t>
          </a:r>
        </a:p>
      </xdr:txBody>
    </xdr:sp>
    <xdr:clientData/>
  </xdr:twoCellAnchor>
  <xdr:twoCellAnchor>
    <xdr:from>
      <xdr:col>4</xdr:col>
      <xdr:colOff>2629192</xdr:colOff>
      <xdr:row>16</xdr:row>
      <xdr:rowOff>277000</xdr:rowOff>
    </xdr:from>
    <xdr:to>
      <xdr:col>4</xdr:col>
      <xdr:colOff>2829578</xdr:colOff>
      <xdr:row>17</xdr:row>
      <xdr:rowOff>426109</xdr:rowOff>
    </xdr:to>
    <xdr:sp macro="" textlink="">
      <xdr:nvSpPr>
        <xdr:cNvPr id="149" name="下矢印 148">
          <a:extLst>
            <a:ext uri="{FF2B5EF4-FFF2-40B4-BE49-F238E27FC236}">
              <a16:creationId xmlns:a16="http://schemas.microsoft.com/office/drawing/2014/main" id="{00000000-0008-0000-0100-000095000000}"/>
            </a:ext>
          </a:extLst>
        </xdr:cNvPr>
        <xdr:cNvSpPr/>
      </xdr:nvSpPr>
      <xdr:spPr>
        <a:xfrm>
          <a:off x="4457992" y="8725675"/>
          <a:ext cx="200386" cy="520584"/>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4333407</xdr:colOff>
      <xdr:row>21</xdr:row>
      <xdr:rowOff>105964</xdr:rowOff>
    </xdr:from>
    <xdr:to>
      <xdr:col>4</xdr:col>
      <xdr:colOff>4533793</xdr:colOff>
      <xdr:row>23</xdr:row>
      <xdr:rowOff>62601</xdr:rowOff>
    </xdr:to>
    <xdr:sp macro="" textlink="">
      <xdr:nvSpPr>
        <xdr:cNvPr id="160" name="下矢印 159">
          <a:extLst>
            <a:ext uri="{FF2B5EF4-FFF2-40B4-BE49-F238E27FC236}">
              <a16:creationId xmlns:a16="http://schemas.microsoft.com/office/drawing/2014/main" id="{00000000-0008-0000-0100-0000A0000000}"/>
            </a:ext>
          </a:extLst>
        </xdr:cNvPr>
        <xdr:cNvSpPr/>
      </xdr:nvSpPr>
      <xdr:spPr>
        <a:xfrm>
          <a:off x="6162207" y="10869214"/>
          <a:ext cx="200386" cy="499562"/>
        </a:xfrm>
        <a:prstGeom prst="downArrow">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2629192</xdr:colOff>
      <xdr:row>20</xdr:row>
      <xdr:rowOff>245695</xdr:rowOff>
    </xdr:from>
    <xdr:to>
      <xdr:col>4</xdr:col>
      <xdr:colOff>2801958</xdr:colOff>
      <xdr:row>23</xdr:row>
      <xdr:rowOff>249932</xdr:rowOff>
    </xdr:to>
    <xdr:sp macro="" textlink="">
      <xdr:nvSpPr>
        <xdr:cNvPr id="161" name="下矢印 160">
          <a:extLst>
            <a:ext uri="{FF2B5EF4-FFF2-40B4-BE49-F238E27FC236}">
              <a16:creationId xmlns:a16="http://schemas.microsoft.com/office/drawing/2014/main" id="{00000000-0008-0000-0100-0000A1000000}"/>
            </a:ext>
          </a:extLst>
        </xdr:cNvPr>
        <xdr:cNvSpPr/>
      </xdr:nvSpPr>
      <xdr:spPr>
        <a:xfrm>
          <a:off x="4457992" y="10466020"/>
          <a:ext cx="172766" cy="109008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1505639</xdr:colOff>
      <xdr:row>20</xdr:row>
      <xdr:rowOff>249606</xdr:rowOff>
    </xdr:from>
    <xdr:to>
      <xdr:col>4</xdr:col>
      <xdr:colOff>1706025</xdr:colOff>
      <xdr:row>22</xdr:row>
      <xdr:rowOff>246164</xdr:rowOff>
    </xdr:to>
    <xdr:sp macro="" textlink="">
      <xdr:nvSpPr>
        <xdr:cNvPr id="163" name="下矢印 162">
          <a:extLst>
            <a:ext uri="{FF2B5EF4-FFF2-40B4-BE49-F238E27FC236}">
              <a16:creationId xmlns:a16="http://schemas.microsoft.com/office/drawing/2014/main" id="{00000000-0008-0000-0100-0000A3000000}"/>
            </a:ext>
          </a:extLst>
        </xdr:cNvPr>
        <xdr:cNvSpPr/>
      </xdr:nvSpPr>
      <xdr:spPr>
        <a:xfrm>
          <a:off x="3334439" y="10469931"/>
          <a:ext cx="200386" cy="710933"/>
        </a:xfrm>
        <a:prstGeom prst="down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1495140</xdr:colOff>
      <xdr:row>8</xdr:row>
      <xdr:rowOff>108912</xdr:rowOff>
    </xdr:from>
    <xdr:to>
      <xdr:col>4</xdr:col>
      <xdr:colOff>1695526</xdr:colOff>
      <xdr:row>8</xdr:row>
      <xdr:rowOff>627815</xdr:rowOff>
    </xdr:to>
    <xdr:sp macro="" textlink="">
      <xdr:nvSpPr>
        <xdr:cNvPr id="166" name="下矢印 165">
          <a:extLst>
            <a:ext uri="{FF2B5EF4-FFF2-40B4-BE49-F238E27FC236}">
              <a16:creationId xmlns:a16="http://schemas.microsoft.com/office/drawing/2014/main" id="{00000000-0008-0000-0100-0000A6000000}"/>
            </a:ext>
          </a:extLst>
        </xdr:cNvPr>
        <xdr:cNvSpPr/>
      </xdr:nvSpPr>
      <xdr:spPr>
        <a:xfrm>
          <a:off x="3323940" y="4833312"/>
          <a:ext cx="200386" cy="518903"/>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104775</xdr:colOff>
      <xdr:row>8</xdr:row>
      <xdr:rowOff>171450</xdr:rowOff>
    </xdr:from>
    <xdr:to>
      <xdr:col>9</xdr:col>
      <xdr:colOff>104774</xdr:colOff>
      <xdr:row>17</xdr:row>
      <xdr:rowOff>4826</xdr:rowOff>
    </xdr:to>
    <xdr:pic>
      <xdr:nvPicPr>
        <xdr:cNvPr id="167" name="table">
          <a:extLst>
            <a:ext uri="{FF2B5EF4-FFF2-40B4-BE49-F238E27FC236}">
              <a16:creationId xmlns:a16="http://schemas.microsoft.com/office/drawing/2014/main" id="{00000000-0008-0000-0100-0000A7000000}"/>
            </a:ext>
          </a:extLst>
        </xdr:cNvPr>
        <xdr:cNvPicPr>
          <a:picLocks noChangeAspect="1"/>
        </xdr:cNvPicPr>
      </xdr:nvPicPr>
      <xdr:blipFill>
        <a:blip xmlns:r="http://schemas.openxmlformats.org/officeDocument/2006/relationships" r:embed="rId1"/>
        <a:stretch>
          <a:fillRect/>
        </a:stretch>
      </xdr:blipFill>
      <xdr:spPr>
        <a:xfrm>
          <a:off x="381000" y="3981450"/>
          <a:ext cx="7200899" cy="1424051"/>
        </a:xfrm>
        <a:prstGeom prst="rect">
          <a:avLst/>
        </a:prstGeom>
      </xdr:spPr>
    </xdr:pic>
    <xdr:clientData/>
  </xdr:twoCellAnchor>
  <xdr:twoCellAnchor>
    <xdr:from>
      <xdr:col>2</xdr:col>
      <xdr:colOff>57149</xdr:colOff>
      <xdr:row>9</xdr:row>
      <xdr:rowOff>76200</xdr:rowOff>
    </xdr:from>
    <xdr:to>
      <xdr:col>2</xdr:col>
      <xdr:colOff>361950</xdr:colOff>
      <xdr:row>13</xdr:row>
      <xdr:rowOff>19050</xdr:rowOff>
    </xdr:to>
    <xdr:sp macro="" textlink="">
      <xdr:nvSpPr>
        <xdr:cNvPr id="170" name="テキスト ボックス 2">
          <a:extLst>
            <a:ext uri="{FF2B5EF4-FFF2-40B4-BE49-F238E27FC236}">
              <a16:creationId xmlns:a16="http://schemas.microsoft.com/office/drawing/2014/main" id="{00000000-0008-0000-0100-0000AA000000}"/>
            </a:ext>
          </a:extLst>
        </xdr:cNvPr>
        <xdr:cNvSpPr txBox="1"/>
      </xdr:nvSpPr>
      <xdr:spPr>
        <a:xfrm>
          <a:off x="7372349" y="2752725"/>
          <a:ext cx="304801" cy="647700"/>
        </a:xfrm>
        <a:prstGeom prst="rect">
          <a:avLst/>
        </a:prstGeom>
        <a:solidFill>
          <a:schemeClr val="bg1"/>
        </a:solidFill>
        <a:ln>
          <a:solidFill>
            <a:schemeClr val="accent1"/>
          </a:solidFill>
        </a:ln>
      </xdr:spPr>
      <xdr:txBody>
        <a:bodyPr vert="eaVert"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900" b="1"/>
            <a:t>投与開始</a:t>
          </a:r>
        </a:p>
      </xdr:txBody>
    </xdr:sp>
    <xdr:clientData/>
  </xdr:twoCellAnchor>
  <xdr:twoCellAnchor>
    <xdr:from>
      <xdr:col>3</xdr:col>
      <xdr:colOff>1047750</xdr:colOff>
      <xdr:row>8</xdr:row>
      <xdr:rowOff>104775</xdr:rowOff>
    </xdr:from>
    <xdr:to>
      <xdr:col>3</xdr:col>
      <xdr:colOff>1228725</xdr:colOff>
      <xdr:row>10</xdr:row>
      <xdr:rowOff>118853</xdr:rowOff>
    </xdr:to>
    <xdr:sp macro="" textlink="">
      <xdr:nvSpPr>
        <xdr:cNvPr id="172" name="下矢印 171">
          <a:extLst>
            <a:ext uri="{FF2B5EF4-FFF2-40B4-BE49-F238E27FC236}">
              <a16:creationId xmlns:a16="http://schemas.microsoft.com/office/drawing/2014/main" id="{00000000-0008-0000-0100-0000AC000000}"/>
            </a:ext>
          </a:extLst>
        </xdr:cNvPr>
        <xdr:cNvSpPr/>
      </xdr:nvSpPr>
      <xdr:spPr>
        <a:xfrm>
          <a:off x="9505950" y="2781300"/>
          <a:ext cx="180975" cy="366503"/>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571500</xdr:colOff>
      <xdr:row>6</xdr:row>
      <xdr:rowOff>47626</xdr:rowOff>
    </xdr:from>
    <xdr:to>
      <xdr:col>4</xdr:col>
      <xdr:colOff>504825</xdr:colOff>
      <xdr:row>8</xdr:row>
      <xdr:rowOff>47626</xdr:rowOff>
    </xdr:to>
    <xdr:sp macro="" textlink="">
      <xdr:nvSpPr>
        <xdr:cNvPr id="173" name="テキスト ボックス 50">
          <a:extLst>
            <a:ext uri="{FF2B5EF4-FFF2-40B4-BE49-F238E27FC236}">
              <a16:creationId xmlns:a16="http://schemas.microsoft.com/office/drawing/2014/main" id="{00000000-0008-0000-0100-0000AD000000}"/>
            </a:ext>
          </a:extLst>
        </xdr:cNvPr>
        <xdr:cNvSpPr txBox="1"/>
      </xdr:nvSpPr>
      <xdr:spPr>
        <a:xfrm>
          <a:off x="9305925" y="3514726"/>
          <a:ext cx="1228725" cy="342900"/>
        </a:xfrm>
        <a:prstGeom prst="rect">
          <a:avLst/>
        </a:prstGeom>
        <a:noFill/>
        <a:ln w="28575">
          <a:solidFill>
            <a:srgbClr val="FF0000"/>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1"/>
            <a:t>投与予定期間</a:t>
          </a:r>
        </a:p>
      </xdr:txBody>
    </xdr:sp>
    <xdr:clientData/>
  </xdr:twoCellAnchor>
  <xdr:twoCellAnchor>
    <xdr:from>
      <xdr:col>3</xdr:col>
      <xdr:colOff>1152525</xdr:colOff>
      <xdr:row>10</xdr:row>
      <xdr:rowOff>104775</xdr:rowOff>
    </xdr:from>
    <xdr:to>
      <xdr:col>3</xdr:col>
      <xdr:colOff>1162050</xdr:colOff>
      <xdr:row>17</xdr:row>
      <xdr:rowOff>171450</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9610725" y="3133725"/>
          <a:ext cx="9525" cy="13049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1066799</xdr:colOff>
      <xdr:row>16</xdr:row>
      <xdr:rowOff>57151</xdr:rowOff>
    </xdr:from>
    <xdr:to>
      <xdr:col>3</xdr:col>
      <xdr:colOff>1244774</xdr:colOff>
      <xdr:row>21</xdr:row>
      <xdr:rowOff>1</xdr:rowOff>
    </xdr:to>
    <xdr:sp macro="" textlink="">
      <xdr:nvSpPr>
        <xdr:cNvPr id="180" name="下矢印 179">
          <a:extLst>
            <a:ext uri="{FF2B5EF4-FFF2-40B4-BE49-F238E27FC236}">
              <a16:creationId xmlns:a16="http://schemas.microsoft.com/office/drawing/2014/main" id="{00000000-0008-0000-0100-0000B4000000}"/>
            </a:ext>
          </a:extLst>
        </xdr:cNvPr>
        <xdr:cNvSpPr/>
      </xdr:nvSpPr>
      <xdr:spPr>
        <a:xfrm>
          <a:off x="9524999" y="4143376"/>
          <a:ext cx="177975" cy="8382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514349</xdr:colOff>
      <xdr:row>20</xdr:row>
      <xdr:rowOff>171450</xdr:rowOff>
    </xdr:from>
    <xdr:to>
      <xdr:col>5</xdr:col>
      <xdr:colOff>547048</xdr:colOff>
      <xdr:row>23</xdr:row>
      <xdr:rowOff>97150</xdr:rowOff>
    </xdr:to>
    <xdr:sp macro="" textlink="">
      <xdr:nvSpPr>
        <xdr:cNvPr id="184" name="テキスト ボックス 22">
          <a:extLst>
            <a:ext uri="{FF2B5EF4-FFF2-40B4-BE49-F238E27FC236}">
              <a16:creationId xmlns:a16="http://schemas.microsoft.com/office/drawing/2014/main" id="{00000000-0008-0000-0100-0000B8000000}"/>
            </a:ext>
          </a:extLst>
        </xdr:cNvPr>
        <xdr:cNvSpPr txBox="1"/>
      </xdr:nvSpPr>
      <xdr:spPr>
        <a:xfrm>
          <a:off x="9248774" y="6105525"/>
          <a:ext cx="2013899" cy="459100"/>
        </a:xfrm>
        <a:prstGeom prst="rect">
          <a:avLst/>
        </a:prstGeom>
        <a:no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t>第</a:t>
          </a:r>
          <a:r>
            <a:rPr lang="en-US" altLang="ja-JP" sz="1100" b="1"/>
            <a:t>3</a:t>
          </a:r>
          <a:r>
            <a:rPr lang="ja-JP" altLang="en-US" sz="1100" b="1"/>
            <a:t>期に到達した症例に対して</a:t>
          </a:r>
          <a:r>
            <a:rPr lang="en-US" altLang="ja-JP" sz="1100" b="1">
              <a:solidFill>
                <a:srgbClr val="FF0000"/>
              </a:solidFill>
            </a:rPr>
            <a:t>5%</a:t>
          </a:r>
          <a:endParaRPr kumimoji="1" lang="ja-JP" altLang="en-US" sz="1100" b="1">
            <a:solidFill>
              <a:srgbClr val="FF0000"/>
            </a:solidFill>
          </a:endParaRPr>
        </a:p>
      </xdr:txBody>
    </xdr:sp>
    <xdr:clientData/>
  </xdr:twoCellAnchor>
  <xdr:twoCellAnchor>
    <xdr:from>
      <xdr:col>2</xdr:col>
      <xdr:colOff>838200</xdr:colOff>
      <xdr:row>10</xdr:row>
      <xdr:rowOff>142875</xdr:rowOff>
    </xdr:from>
    <xdr:to>
      <xdr:col>2</xdr:col>
      <xdr:colOff>852448</xdr:colOff>
      <xdr:row>17</xdr:row>
      <xdr:rowOff>179336</xdr:rowOff>
    </xdr:to>
    <xdr:cxnSp macro="">
      <xdr:nvCxnSpPr>
        <xdr:cNvPr id="185" name="直線コネクタ 184">
          <a:extLst>
            <a:ext uri="{FF2B5EF4-FFF2-40B4-BE49-F238E27FC236}">
              <a16:creationId xmlns:a16="http://schemas.microsoft.com/office/drawing/2014/main" id="{00000000-0008-0000-0100-0000B9000000}"/>
            </a:ext>
          </a:extLst>
        </xdr:cNvPr>
        <xdr:cNvCxnSpPr/>
      </xdr:nvCxnSpPr>
      <xdr:spPr>
        <a:xfrm flipH="1">
          <a:off x="8153400" y="4133850"/>
          <a:ext cx="14248" cy="1274711"/>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714375</xdr:colOff>
      <xdr:row>17</xdr:row>
      <xdr:rowOff>47625</xdr:rowOff>
    </xdr:from>
    <xdr:to>
      <xdr:col>2</xdr:col>
      <xdr:colOff>942025</xdr:colOff>
      <xdr:row>18</xdr:row>
      <xdr:rowOff>57541</xdr:rowOff>
    </xdr:to>
    <xdr:sp macro="" textlink="">
      <xdr:nvSpPr>
        <xdr:cNvPr id="186" name="下矢印 185">
          <a:extLst>
            <a:ext uri="{FF2B5EF4-FFF2-40B4-BE49-F238E27FC236}">
              <a16:creationId xmlns:a16="http://schemas.microsoft.com/office/drawing/2014/main" id="{00000000-0008-0000-0100-0000BA000000}"/>
            </a:ext>
          </a:extLst>
        </xdr:cNvPr>
        <xdr:cNvSpPr/>
      </xdr:nvSpPr>
      <xdr:spPr>
        <a:xfrm>
          <a:off x="8029575" y="5276850"/>
          <a:ext cx="227650" cy="190891"/>
        </a:xfrm>
        <a:prstGeom prst="downArrow">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57150</xdr:colOff>
      <xdr:row>18</xdr:row>
      <xdr:rowOff>57150</xdr:rowOff>
    </xdr:from>
    <xdr:to>
      <xdr:col>3</xdr:col>
      <xdr:colOff>19050</xdr:colOff>
      <xdr:row>20</xdr:row>
      <xdr:rowOff>114300</xdr:rowOff>
    </xdr:to>
    <xdr:sp macro="" textlink="">
      <xdr:nvSpPr>
        <xdr:cNvPr id="187" name="テキスト ボックス 61">
          <a:extLst>
            <a:ext uri="{FF2B5EF4-FFF2-40B4-BE49-F238E27FC236}">
              <a16:creationId xmlns:a16="http://schemas.microsoft.com/office/drawing/2014/main" id="{00000000-0008-0000-0100-0000BB000000}"/>
            </a:ext>
          </a:extLst>
        </xdr:cNvPr>
        <xdr:cNvSpPr txBox="1"/>
      </xdr:nvSpPr>
      <xdr:spPr>
        <a:xfrm>
          <a:off x="333375" y="5638800"/>
          <a:ext cx="1762125" cy="409575"/>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t>投与開始した症例に</a:t>
          </a:r>
          <a:endParaRPr lang="en-US" altLang="ja-JP" sz="1100" b="1"/>
        </a:p>
        <a:p>
          <a:pPr algn="ctr"/>
          <a:r>
            <a:rPr lang="ja-JP" altLang="en-US" sz="1100" b="1"/>
            <a:t>対して</a:t>
          </a:r>
          <a:r>
            <a:rPr lang="en-US" altLang="ja-JP" sz="1100" b="1">
              <a:solidFill>
                <a:srgbClr val="FF0000"/>
              </a:solidFill>
            </a:rPr>
            <a:t>85%</a:t>
          </a:r>
          <a:endParaRPr lang="ja-JP" altLang="en-US" sz="1100" b="1">
            <a:solidFill>
              <a:srgbClr val="FF0000"/>
            </a:solidFill>
          </a:endParaRPr>
        </a:p>
      </xdr:txBody>
    </xdr:sp>
    <xdr:clientData/>
  </xdr:twoCellAnchor>
  <xdr:twoCellAnchor>
    <xdr:from>
      <xdr:col>3</xdr:col>
      <xdr:colOff>161925</xdr:colOff>
      <xdr:row>10</xdr:row>
      <xdr:rowOff>95250</xdr:rowOff>
    </xdr:from>
    <xdr:to>
      <xdr:col>3</xdr:col>
      <xdr:colOff>175793</xdr:colOff>
      <xdr:row>17</xdr:row>
      <xdr:rowOff>118880</xdr:rowOff>
    </xdr:to>
    <xdr:cxnSp macro="">
      <xdr:nvCxnSpPr>
        <xdr:cNvPr id="188" name="直線コネクタ 187">
          <a:extLst>
            <a:ext uri="{FF2B5EF4-FFF2-40B4-BE49-F238E27FC236}">
              <a16:creationId xmlns:a16="http://schemas.microsoft.com/office/drawing/2014/main" id="{00000000-0008-0000-0100-0000BC000000}"/>
            </a:ext>
          </a:extLst>
        </xdr:cNvPr>
        <xdr:cNvCxnSpPr/>
      </xdr:nvCxnSpPr>
      <xdr:spPr>
        <a:xfrm flipH="1">
          <a:off x="8620125" y="3124200"/>
          <a:ext cx="13868" cy="1261880"/>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21</xdr:row>
      <xdr:rowOff>104775</xdr:rowOff>
    </xdr:from>
    <xdr:to>
      <xdr:col>3</xdr:col>
      <xdr:colOff>390525</xdr:colOff>
      <xdr:row>24</xdr:row>
      <xdr:rowOff>33180</xdr:rowOff>
    </xdr:to>
    <xdr:sp macro="" textlink="">
      <xdr:nvSpPr>
        <xdr:cNvPr id="194" name="テキスト ボックス 27">
          <a:extLst>
            <a:ext uri="{FF2B5EF4-FFF2-40B4-BE49-F238E27FC236}">
              <a16:creationId xmlns:a16="http://schemas.microsoft.com/office/drawing/2014/main" id="{00000000-0008-0000-0100-0000C2000000}"/>
            </a:ext>
          </a:extLst>
        </xdr:cNvPr>
        <xdr:cNvSpPr txBox="1"/>
      </xdr:nvSpPr>
      <xdr:spPr>
        <a:xfrm>
          <a:off x="6724650" y="5086350"/>
          <a:ext cx="2124075" cy="461805"/>
        </a:xfrm>
        <a:prstGeom prst="rect">
          <a:avLst/>
        </a:prstGeom>
        <a:solidFill>
          <a:schemeClr val="bg1"/>
        </a:solid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1"/>
            <a:t>第</a:t>
          </a:r>
          <a:r>
            <a:rPr kumimoji="1" lang="en-US" altLang="ja-JP" sz="1100" b="1"/>
            <a:t>2</a:t>
          </a:r>
          <a:r>
            <a:rPr kumimoji="1" lang="ja-JP" altLang="en-US" sz="1100" b="1"/>
            <a:t>期</a:t>
          </a:r>
          <a:r>
            <a:rPr lang="ja-JP" altLang="en-US" sz="1100" b="1"/>
            <a:t>で投与終了となった</a:t>
          </a:r>
          <a:endParaRPr lang="en-US" altLang="ja-JP" sz="1100" b="1"/>
        </a:p>
        <a:p>
          <a:pPr algn="ctr"/>
          <a:r>
            <a:rPr lang="ja-JP" altLang="en-US" sz="1100" b="1"/>
            <a:t>症例に対して</a:t>
          </a:r>
          <a:r>
            <a:rPr kumimoji="1" lang="en-US" altLang="ja-JP" sz="1100" b="1">
              <a:solidFill>
                <a:srgbClr val="FF0000"/>
              </a:solidFill>
            </a:rPr>
            <a:t>10%</a:t>
          </a:r>
          <a:endParaRPr kumimoji="1" lang="ja-JP" altLang="en-US" sz="1100" b="1"/>
        </a:p>
      </xdr:txBody>
    </xdr:sp>
    <xdr:clientData/>
  </xdr:twoCellAnchor>
  <xdr:twoCellAnchor>
    <xdr:from>
      <xdr:col>3</xdr:col>
      <xdr:colOff>66675</xdr:colOff>
      <xdr:row>17</xdr:row>
      <xdr:rowOff>104775</xdr:rowOff>
    </xdr:from>
    <xdr:to>
      <xdr:col>3</xdr:col>
      <xdr:colOff>267061</xdr:colOff>
      <xdr:row>21</xdr:row>
      <xdr:rowOff>126842</xdr:rowOff>
    </xdr:to>
    <xdr:sp macro="" textlink="">
      <xdr:nvSpPr>
        <xdr:cNvPr id="195" name="下矢印 194">
          <a:extLst>
            <a:ext uri="{FF2B5EF4-FFF2-40B4-BE49-F238E27FC236}">
              <a16:creationId xmlns:a16="http://schemas.microsoft.com/office/drawing/2014/main" id="{00000000-0008-0000-0100-0000C3000000}"/>
            </a:ext>
          </a:extLst>
        </xdr:cNvPr>
        <xdr:cNvSpPr/>
      </xdr:nvSpPr>
      <xdr:spPr>
        <a:xfrm>
          <a:off x="8524875" y="4371975"/>
          <a:ext cx="200386" cy="736442"/>
        </a:xfrm>
        <a:prstGeom prst="down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133350</xdr:colOff>
      <xdr:row>10</xdr:row>
      <xdr:rowOff>161925</xdr:rowOff>
    </xdr:from>
    <xdr:to>
      <xdr:col>5</xdr:col>
      <xdr:colOff>133534</xdr:colOff>
      <xdr:row>17</xdr:row>
      <xdr:rowOff>142014</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10572750" y="3190875"/>
          <a:ext cx="184" cy="1218339"/>
        </a:xfrm>
        <a:prstGeom prst="line">
          <a:avLst/>
        </a:prstGeom>
        <a:ln w="38100">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409575</xdr:colOff>
      <xdr:row>10</xdr:row>
      <xdr:rowOff>161925</xdr:rowOff>
    </xdr:from>
    <xdr:to>
      <xdr:col>6</xdr:col>
      <xdr:colOff>409575</xdr:colOff>
      <xdr:row>17</xdr:row>
      <xdr:rowOff>140840</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534775" y="3190875"/>
          <a:ext cx="0" cy="1217165"/>
        </a:xfrm>
        <a:prstGeom prst="line">
          <a:avLst/>
        </a:prstGeom>
        <a:ln w="38100">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10</xdr:row>
      <xdr:rowOff>171450</xdr:rowOff>
    </xdr:from>
    <xdr:to>
      <xdr:col>8</xdr:col>
      <xdr:colOff>18889</xdr:colOff>
      <xdr:row>17</xdr:row>
      <xdr:rowOff>159696</xdr:rowOff>
    </xdr:to>
    <xdr:cxnSp macro="">
      <xdr:nvCxnSpPr>
        <xdr:cNvPr id="199" name="直線コネクタ 198">
          <a:extLst>
            <a:ext uri="{FF2B5EF4-FFF2-40B4-BE49-F238E27FC236}">
              <a16:creationId xmlns:a16="http://schemas.microsoft.com/office/drawing/2014/main" id="{00000000-0008-0000-0100-0000C7000000}"/>
            </a:ext>
          </a:extLst>
        </xdr:cNvPr>
        <xdr:cNvCxnSpPr/>
      </xdr:nvCxnSpPr>
      <xdr:spPr>
        <a:xfrm flipH="1">
          <a:off x="12506325" y="3200400"/>
          <a:ext cx="9364" cy="1226496"/>
        </a:xfrm>
        <a:prstGeom prst="line">
          <a:avLst/>
        </a:prstGeom>
        <a:ln w="38100">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981075</xdr:colOff>
      <xdr:row>11</xdr:row>
      <xdr:rowOff>0</xdr:rowOff>
    </xdr:from>
    <xdr:to>
      <xdr:col>8</xdr:col>
      <xdr:colOff>981766</xdr:colOff>
      <xdr:row>17</xdr:row>
      <xdr:rowOff>161592</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a:off x="13477875" y="3209925"/>
          <a:ext cx="691" cy="1218867"/>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885825</xdr:colOff>
      <xdr:row>6</xdr:row>
      <xdr:rowOff>114300</xdr:rowOff>
    </xdr:from>
    <xdr:to>
      <xdr:col>8</xdr:col>
      <xdr:colOff>1086598</xdr:colOff>
      <xdr:row>10</xdr:row>
      <xdr:rowOff>124175</xdr:rowOff>
    </xdr:to>
    <xdr:sp macro="" textlink="">
      <xdr:nvSpPr>
        <xdr:cNvPr id="202" name="下矢印 201">
          <a:extLst>
            <a:ext uri="{FF2B5EF4-FFF2-40B4-BE49-F238E27FC236}">
              <a16:creationId xmlns:a16="http://schemas.microsoft.com/office/drawing/2014/main" id="{00000000-0008-0000-0100-0000CA000000}"/>
            </a:ext>
          </a:extLst>
        </xdr:cNvPr>
        <xdr:cNvSpPr/>
      </xdr:nvSpPr>
      <xdr:spPr>
        <a:xfrm>
          <a:off x="13382625" y="2619375"/>
          <a:ext cx="200773" cy="533750"/>
        </a:xfrm>
        <a:prstGeom prst="downArrow">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495300</xdr:colOff>
      <xdr:row>5</xdr:row>
      <xdr:rowOff>9525</xdr:rowOff>
    </xdr:from>
    <xdr:to>
      <xdr:col>9</xdr:col>
      <xdr:colOff>69716</xdr:colOff>
      <xdr:row>6</xdr:row>
      <xdr:rowOff>92865</xdr:rowOff>
    </xdr:to>
    <xdr:sp macro="" textlink="">
      <xdr:nvSpPr>
        <xdr:cNvPr id="203" name="テキスト ボックス 70">
          <a:extLst>
            <a:ext uri="{FF2B5EF4-FFF2-40B4-BE49-F238E27FC236}">
              <a16:creationId xmlns:a16="http://schemas.microsoft.com/office/drawing/2014/main" id="{00000000-0008-0000-0100-0000CB000000}"/>
            </a:ext>
          </a:extLst>
        </xdr:cNvPr>
        <xdr:cNvSpPr txBox="1"/>
      </xdr:nvSpPr>
      <xdr:spPr>
        <a:xfrm>
          <a:off x="12992100" y="2333625"/>
          <a:ext cx="936491" cy="264315"/>
        </a:xfrm>
        <a:prstGeom prst="rect">
          <a:avLst/>
        </a:prstGeom>
        <a:noFill/>
        <a:ln w="28575">
          <a:solidFill>
            <a:srgbClr val="7030A0"/>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t>費用上限</a:t>
          </a:r>
          <a:endParaRPr kumimoji="1" lang="ja-JP" altLang="en-US" sz="1100" b="1"/>
        </a:p>
      </xdr:txBody>
    </xdr:sp>
    <xdr:clientData/>
  </xdr:twoCellAnchor>
  <xdr:twoCellAnchor>
    <xdr:from>
      <xdr:col>9</xdr:col>
      <xdr:colOff>295275</xdr:colOff>
      <xdr:row>9</xdr:row>
      <xdr:rowOff>76200</xdr:rowOff>
    </xdr:from>
    <xdr:to>
      <xdr:col>9</xdr:col>
      <xdr:colOff>633829</xdr:colOff>
      <xdr:row>13</xdr:row>
      <xdr:rowOff>128373</xdr:rowOff>
    </xdr:to>
    <xdr:sp macro="" textlink="">
      <xdr:nvSpPr>
        <xdr:cNvPr id="204" name="テキスト ボックス 29">
          <a:extLst>
            <a:ext uri="{FF2B5EF4-FFF2-40B4-BE49-F238E27FC236}">
              <a16:creationId xmlns:a16="http://schemas.microsoft.com/office/drawing/2014/main" id="{00000000-0008-0000-0100-0000CC000000}"/>
            </a:ext>
          </a:extLst>
        </xdr:cNvPr>
        <xdr:cNvSpPr txBox="1"/>
      </xdr:nvSpPr>
      <xdr:spPr>
        <a:xfrm>
          <a:off x="7772400" y="4067175"/>
          <a:ext cx="338554" cy="757023"/>
        </a:xfrm>
        <a:prstGeom prst="rect">
          <a:avLst/>
        </a:prstGeom>
        <a:solidFill>
          <a:schemeClr val="bg1"/>
        </a:solidFill>
        <a:ln>
          <a:solidFill>
            <a:schemeClr val="accent1"/>
          </a:solidFill>
        </a:ln>
      </xdr:spPr>
      <xdr:txBody>
        <a:bodyPr vert="eaVert"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00" b="1"/>
            <a:t>投与終了</a:t>
          </a:r>
        </a:p>
      </xdr:txBody>
    </xdr:sp>
    <xdr:clientData/>
  </xdr:twoCellAnchor>
  <xdr:twoCellAnchor>
    <xdr:from>
      <xdr:col>3</xdr:col>
      <xdr:colOff>1219199</xdr:colOff>
      <xdr:row>18</xdr:row>
      <xdr:rowOff>19056</xdr:rowOff>
    </xdr:from>
    <xdr:to>
      <xdr:col>8</xdr:col>
      <xdr:colOff>981074</xdr:colOff>
      <xdr:row>19</xdr:row>
      <xdr:rowOff>152404</xdr:rowOff>
    </xdr:to>
    <xdr:sp macro="" textlink="">
      <xdr:nvSpPr>
        <xdr:cNvPr id="205" name="右中かっこ 204">
          <a:extLst>
            <a:ext uri="{FF2B5EF4-FFF2-40B4-BE49-F238E27FC236}">
              <a16:creationId xmlns:a16="http://schemas.microsoft.com/office/drawing/2014/main" id="{00000000-0008-0000-0100-0000CD000000}"/>
            </a:ext>
          </a:extLst>
        </xdr:cNvPr>
        <xdr:cNvSpPr/>
      </xdr:nvSpPr>
      <xdr:spPr>
        <a:xfrm rot="5400000">
          <a:off x="11425238" y="2719392"/>
          <a:ext cx="304798" cy="3800475"/>
        </a:xfrm>
        <a:prstGeom prst="rightBrace">
          <a:avLst>
            <a:gd name="adj1" fmla="val 8333"/>
            <a:gd name="adj2" fmla="val 49754"/>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6</xdr:col>
      <xdr:colOff>361950</xdr:colOff>
      <xdr:row>19</xdr:row>
      <xdr:rowOff>85725</xdr:rowOff>
    </xdr:from>
    <xdr:to>
      <xdr:col>6</xdr:col>
      <xdr:colOff>562336</xdr:colOff>
      <xdr:row>23</xdr:row>
      <xdr:rowOff>107386</xdr:rowOff>
    </xdr:to>
    <xdr:sp macro="" textlink="">
      <xdr:nvSpPr>
        <xdr:cNvPr id="206" name="下矢印 205">
          <a:extLst>
            <a:ext uri="{FF2B5EF4-FFF2-40B4-BE49-F238E27FC236}">
              <a16:creationId xmlns:a16="http://schemas.microsoft.com/office/drawing/2014/main" id="{00000000-0008-0000-0100-0000CE000000}"/>
            </a:ext>
          </a:extLst>
        </xdr:cNvPr>
        <xdr:cNvSpPr/>
      </xdr:nvSpPr>
      <xdr:spPr>
        <a:xfrm>
          <a:off x="11487150" y="4705350"/>
          <a:ext cx="200386" cy="736036"/>
        </a:xfrm>
        <a:prstGeom prst="downArrow">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495300</xdr:colOff>
      <xdr:row>23</xdr:row>
      <xdr:rowOff>133350</xdr:rowOff>
    </xdr:from>
    <xdr:to>
      <xdr:col>8</xdr:col>
      <xdr:colOff>920839</xdr:colOff>
      <xdr:row>26</xdr:row>
      <xdr:rowOff>68575</xdr:rowOff>
    </xdr:to>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10248900" y="5467350"/>
          <a:ext cx="3168739" cy="459100"/>
        </a:xfrm>
        <a:prstGeom prst="rect">
          <a:avLst/>
        </a:prstGeom>
        <a:no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1"/>
            <a:t>投与予定期間終了後は、</a:t>
          </a:r>
          <a:endParaRPr kumimoji="1" lang="en-US" altLang="ja-JP" sz="1100" b="1"/>
        </a:p>
        <a:p>
          <a:pPr algn="ctr"/>
          <a:r>
            <a:rPr kumimoji="1" lang="ja-JP" altLang="en-US" sz="1100" b="1"/>
            <a:t>投与終了時点に応じて</a:t>
          </a:r>
          <a:r>
            <a:rPr kumimoji="1" lang="en-US" altLang="ja-JP" sz="1100" b="1">
              <a:solidFill>
                <a:srgbClr val="FF0000"/>
              </a:solidFill>
            </a:rPr>
            <a:t>10</a:t>
          </a:r>
          <a:r>
            <a:rPr kumimoji="1" lang="ja-JP" altLang="en-US" sz="1100" b="1">
              <a:solidFill>
                <a:srgbClr val="FF0000"/>
              </a:solidFill>
            </a:rPr>
            <a:t>～</a:t>
          </a:r>
          <a:r>
            <a:rPr kumimoji="1" lang="en-US" altLang="ja-JP" sz="1100" b="1">
              <a:solidFill>
                <a:srgbClr val="FF0000"/>
              </a:solidFill>
            </a:rPr>
            <a:t>100%</a:t>
          </a:r>
          <a:endParaRPr kumimoji="1" lang="ja-JP" altLang="en-US" sz="1100" b="1"/>
        </a:p>
      </xdr:txBody>
    </xdr:sp>
    <xdr:clientData/>
  </xdr:twoCellAnchor>
  <xdr:twoCellAnchor>
    <xdr:from>
      <xdr:col>0</xdr:col>
      <xdr:colOff>238126</xdr:colOff>
      <xdr:row>14</xdr:row>
      <xdr:rowOff>85725</xdr:rowOff>
    </xdr:from>
    <xdr:to>
      <xdr:col>9</xdr:col>
      <xdr:colOff>371476</xdr:colOff>
      <xdr:row>26</xdr:row>
      <xdr:rowOff>114300</xdr:rowOff>
    </xdr:to>
    <xdr:sp macro="" textlink="">
      <xdr:nvSpPr>
        <xdr:cNvPr id="212" name="角丸四角形 211">
          <a:extLst>
            <a:ext uri="{FF2B5EF4-FFF2-40B4-BE49-F238E27FC236}">
              <a16:creationId xmlns:a16="http://schemas.microsoft.com/office/drawing/2014/main" id="{00000000-0008-0000-0100-0000D4000000}"/>
            </a:ext>
          </a:extLst>
        </xdr:cNvPr>
        <xdr:cNvSpPr/>
      </xdr:nvSpPr>
      <xdr:spPr>
        <a:xfrm>
          <a:off x="6896101" y="4781550"/>
          <a:ext cx="7610475" cy="215265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628650</xdr:colOff>
      <xdr:row>15</xdr:row>
      <xdr:rowOff>114302</xdr:rowOff>
    </xdr:from>
    <xdr:to>
      <xdr:col>2</xdr:col>
      <xdr:colOff>275671</xdr:colOff>
      <xdr:row>16</xdr:row>
      <xdr:rowOff>89202</xdr:rowOff>
    </xdr:to>
    <xdr:pic>
      <xdr:nvPicPr>
        <xdr:cNvPr id="213" name="図 212">
          <a:extLst>
            <a:ext uri="{FF2B5EF4-FFF2-40B4-BE49-F238E27FC236}">
              <a16:creationId xmlns:a16="http://schemas.microsoft.com/office/drawing/2014/main" id="{00000000-0008-0000-0100-0000D5000000}"/>
            </a:ext>
          </a:extLst>
        </xdr:cNvPr>
        <xdr:cNvPicPr>
          <a:picLocks noChangeAspect="1"/>
        </xdr:cNvPicPr>
      </xdr:nvPicPr>
      <xdr:blipFill>
        <a:blip xmlns:r="http://schemas.openxmlformats.org/officeDocument/2006/relationships" r:embed="rId2"/>
        <a:stretch>
          <a:fillRect/>
        </a:stretch>
      </xdr:blipFill>
      <xdr:spPr>
        <a:xfrm>
          <a:off x="7286625" y="5172077"/>
          <a:ext cx="304246" cy="146350"/>
        </a:xfrm>
        <a:prstGeom prst="rect">
          <a:avLst/>
        </a:prstGeom>
      </xdr:spPr>
    </xdr:pic>
    <xdr:clientData/>
  </xdr:twoCellAnchor>
  <xdr:twoCellAnchor>
    <xdr:from>
      <xdr:col>1</xdr:col>
      <xdr:colOff>28575</xdr:colOff>
      <xdr:row>32</xdr:row>
      <xdr:rowOff>0</xdr:rowOff>
    </xdr:from>
    <xdr:to>
      <xdr:col>8</xdr:col>
      <xdr:colOff>1304925</xdr:colOff>
      <xdr:row>41</xdr:row>
      <xdr:rowOff>92652</xdr:rowOff>
    </xdr:to>
    <xdr:grpSp>
      <xdr:nvGrpSpPr>
        <xdr:cNvPr id="214" name="グループ化 213">
          <a:extLst>
            <a:ext uri="{FF2B5EF4-FFF2-40B4-BE49-F238E27FC236}">
              <a16:creationId xmlns:a16="http://schemas.microsoft.com/office/drawing/2014/main" id="{00000000-0008-0000-0100-0000D6000000}"/>
            </a:ext>
          </a:extLst>
        </xdr:cNvPr>
        <xdr:cNvGrpSpPr/>
      </xdr:nvGrpSpPr>
      <xdr:grpSpPr>
        <a:xfrm>
          <a:off x="255270" y="8191500"/>
          <a:ext cx="6395085" cy="1639512"/>
          <a:chOff x="103891" y="8868022"/>
          <a:chExt cx="8276270" cy="1633139"/>
        </a:xfrm>
      </xdr:grpSpPr>
      <xdr:pic>
        <xdr:nvPicPr>
          <xdr:cNvPr id="215" name="table">
            <a:extLst>
              <a:ext uri="{FF2B5EF4-FFF2-40B4-BE49-F238E27FC236}">
                <a16:creationId xmlns:a16="http://schemas.microsoft.com/office/drawing/2014/main" id="{00000000-0008-0000-0100-0000D7000000}"/>
              </a:ext>
            </a:extLst>
          </xdr:cNvPr>
          <xdr:cNvPicPr>
            <a:picLocks noChangeAspect="1"/>
          </xdr:cNvPicPr>
        </xdr:nvPicPr>
        <xdr:blipFill>
          <a:blip xmlns:r="http://schemas.openxmlformats.org/officeDocument/2006/relationships" r:embed="rId3"/>
          <a:stretch>
            <a:fillRect/>
          </a:stretch>
        </xdr:blipFill>
        <xdr:spPr>
          <a:xfrm>
            <a:off x="103891" y="8868022"/>
            <a:ext cx="8276270" cy="1633139"/>
          </a:xfrm>
          <a:prstGeom prst="rect">
            <a:avLst/>
          </a:prstGeom>
        </xdr:spPr>
      </xdr:pic>
      <xdr:pic>
        <xdr:nvPicPr>
          <xdr:cNvPr id="216" name="図 215">
            <a:extLst>
              <a:ext uri="{FF2B5EF4-FFF2-40B4-BE49-F238E27FC236}">
                <a16:creationId xmlns:a16="http://schemas.microsoft.com/office/drawing/2014/main" id="{00000000-0008-0000-0100-0000D8000000}"/>
              </a:ext>
            </a:extLst>
          </xdr:cNvPr>
          <xdr:cNvPicPr>
            <a:picLocks noChangeAspect="1"/>
          </xdr:cNvPicPr>
        </xdr:nvPicPr>
        <xdr:blipFill>
          <a:blip xmlns:r="http://schemas.openxmlformats.org/officeDocument/2006/relationships" r:embed="rId2"/>
          <a:stretch>
            <a:fillRect/>
          </a:stretch>
        </xdr:blipFill>
        <xdr:spPr>
          <a:xfrm>
            <a:off x="717683" y="10218256"/>
            <a:ext cx="341405" cy="164606"/>
          </a:xfrm>
          <a:prstGeom prst="rect">
            <a:avLst/>
          </a:prstGeom>
        </xdr:spPr>
      </xdr:pic>
    </xdr:grpSp>
    <xdr:clientData/>
  </xdr:twoCellAnchor>
  <xdr:twoCellAnchor>
    <xdr:from>
      <xdr:col>2</xdr:col>
      <xdr:colOff>91950</xdr:colOff>
      <xdr:row>32</xdr:row>
      <xdr:rowOff>133351</xdr:rowOff>
    </xdr:from>
    <xdr:to>
      <xdr:col>2</xdr:col>
      <xdr:colOff>443328</xdr:colOff>
      <xdr:row>36</xdr:row>
      <xdr:rowOff>95251</xdr:rowOff>
    </xdr:to>
    <xdr:sp macro="" textlink="">
      <xdr:nvSpPr>
        <xdr:cNvPr id="217" name="テキスト ボックス 31">
          <a:extLst>
            <a:ext uri="{FF2B5EF4-FFF2-40B4-BE49-F238E27FC236}">
              <a16:creationId xmlns:a16="http://schemas.microsoft.com/office/drawing/2014/main" id="{00000000-0008-0000-0100-0000D9000000}"/>
            </a:ext>
          </a:extLst>
        </xdr:cNvPr>
        <xdr:cNvSpPr txBox="1"/>
      </xdr:nvSpPr>
      <xdr:spPr>
        <a:xfrm>
          <a:off x="7407150" y="7829551"/>
          <a:ext cx="351378" cy="647700"/>
        </a:xfrm>
        <a:prstGeom prst="rect">
          <a:avLst/>
        </a:prstGeom>
        <a:solidFill>
          <a:schemeClr val="bg1"/>
        </a:solidFill>
        <a:ln>
          <a:solidFill>
            <a:schemeClr val="accent1"/>
          </a:solidFill>
        </a:ln>
      </xdr:spPr>
      <xdr:txBody>
        <a:bodyPr vert="eaVert"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00" b="1"/>
            <a:t>投与開始</a:t>
          </a:r>
        </a:p>
      </xdr:txBody>
    </xdr:sp>
    <xdr:clientData/>
  </xdr:twoCellAnchor>
  <xdr:twoCellAnchor>
    <xdr:from>
      <xdr:col>2</xdr:col>
      <xdr:colOff>409575</xdr:colOff>
      <xdr:row>10</xdr:row>
      <xdr:rowOff>133350</xdr:rowOff>
    </xdr:from>
    <xdr:to>
      <xdr:col>9</xdr:col>
      <xdr:colOff>266700</xdr:colOff>
      <xdr:row>12</xdr:row>
      <xdr:rowOff>104292</xdr:rowOff>
    </xdr:to>
    <xdr:sp macro="" textlink="">
      <xdr:nvSpPr>
        <xdr:cNvPr id="171" name="右矢印 170">
          <a:extLst>
            <a:ext uri="{FF2B5EF4-FFF2-40B4-BE49-F238E27FC236}">
              <a16:creationId xmlns:a16="http://schemas.microsoft.com/office/drawing/2014/main" id="{00000000-0008-0000-0100-0000AB000000}"/>
            </a:ext>
          </a:extLst>
        </xdr:cNvPr>
        <xdr:cNvSpPr/>
      </xdr:nvSpPr>
      <xdr:spPr>
        <a:xfrm>
          <a:off x="7724775" y="4124325"/>
          <a:ext cx="6400800" cy="323367"/>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123825</xdr:colOff>
      <xdr:row>34</xdr:row>
      <xdr:rowOff>9525</xdr:rowOff>
    </xdr:from>
    <xdr:to>
      <xdr:col>3</xdr:col>
      <xdr:colOff>123825</xdr:colOff>
      <xdr:row>41</xdr:row>
      <xdr:rowOff>19871</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8582025" y="8048625"/>
          <a:ext cx="0" cy="1210496"/>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39</xdr:row>
      <xdr:rowOff>104775</xdr:rowOff>
    </xdr:from>
    <xdr:to>
      <xdr:col>3</xdr:col>
      <xdr:colOff>209911</xdr:colOff>
      <xdr:row>41</xdr:row>
      <xdr:rowOff>144104</xdr:rowOff>
    </xdr:to>
    <xdr:sp macro="" textlink="">
      <xdr:nvSpPr>
        <xdr:cNvPr id="220" name="下矢印 219">
          <a:extLst>
            <a:ext uri="{FF2B5EF4-FFF2-40B4-BE49-F238E27FC236}">
              <a16:creationId xmlns:a16="http://schemas.microsoft.com/office/drawing/2014/main" id="{00000000-0008-0000-0100-0000DC000000}"/>
            </a:ext>
          </a:extLst>
        </xdr:cNvPr>
        <xdr:cNvSpPr/>
      </xdr:nvSpPr>
      <xdr:spPr>
        <a:xfrm>
          <a:off x="8467725" y="9001125"/>
          <a:ext cx="200386" cy="382229"/>
        </a:xfrm>
        <a:prstGeom prst="downArrow">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428625</xdr:colOff>
      <xdr:row>41</xdr:row>
      <xdr:rowOff>142875</xdr:rowOff>
    </xdr:from>
    <xdr:to>
      <xdr:col>3</xdr:col>
      <xdr:colOff>895350</xdr:colOff>
      <xdr:row>43</xdr:row>
      <xdr:rowOff>78398</xdr:rowOff>
    </xdr:to>
    <xdr:sp macro="" textlink="">
      <xdr:nvSpPr>
        <xdr:cNvPr id="221" name="テキスト ボックス 35">
          <a:extLst>
            <a:ext uri="{FF2B5EF4-FFF2-40B4-BE49-F238E27FC236}">
              <a16:creationId xmlns:a16="http://schemas.microsoft.com/office/drawing/2014/main" id="{00000000-0008-0000-0100-0000DD000000}"/>
            </a:ext>
          </a:extLst>
        </xdr:cNvPr>
        <xdr:cNvSpPr txBox="1"/>
      </xdr:nvSpPr>
      <xdr:spPr>
        <a:xfrm>
          <a:off x="704850" y="9915525"/>
          <a:ext cx="2266950" cy="278423"/>
        </a:xfrm>
        <a:prstGeom prst="rect">
          <a:avLst/>
        </a:prstGeom>
        <a:no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t>投与開始した症例に対して</a:t>
          </a:r>
          <a:r>
            <a:rPr lang="en-US" altLang="ja-JP" sz="1100" b="1">
              <a:solidFill>
                <a:srgbClr val="FF0000"/>
              </a:solidFill>
            </a:rPr>
            <a:t>75%</a:t>
          </a:r>
          <a:endParaRPr lang="ja-JP" altLang="en-US" sz="1100" b="1"/>
        </a:p>
      </xdr:txBody>
    </xdr:sp>
    <xdr:clientData/>
  </xdr:twoCellAnchor>
  <xdr:twoCellAnchor>
    <xdr:from>
      <xdr:col>3</xdr:col>
      <xdr:colOff>1047750</xdr:colOff>
      <xdr:row>33</xdr:row>
      <xdr:rowOff>76200</xdr:rowOff>
    </xdr:from>
    <xdr:to>
      <xdr:col>3</xdr:col>
      <xdr:colOff>1052432</xdr:colOff>
      <xdr:row>40</xdr:row>
      <xdr:rowOff>83442</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flipH="1">
          <a:off x="9505950" y="8305800"/>
          <a:ext cx="4682" cy="1207392"/>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39</xdr:row>
      <xdr:rowOff>85726</xdr:rowOff>
    </xdr:from>
    <xdr:to>
      <xdr:col>3</xdr:col>
      <xdr:colOff>1114785</xdr:colOff>
      <xdr:row>43</xdr:row>
      <xdr:rowOff>152400</xdr:rowOff>
    </xdr:to>
    <xdr:sp macro="" textlink="">
      <xdr:nvSpPr>
        <xdr:cNvPr id="223" name="下矢印 222">
          <a:extLst>
            <a:ext uri="{FF2B5EF4-FFF2-40B4-BE49-F238E27FC236}">
              <a16:creationId xmlns:a16="http://schemas.microsoft.com/office/drawing/2014/main" id="{00000000-0008-0000-0100-0000DF000000}"/>
            </a:ext>
          </a:extLst>
        </xdr:cNvPr>
        <xdr:cNvSpPr/>
      </xdr:nvSpPr>
      <xdr:spPr>
        <a:xfrm>
          <a:off x="9429750" y="9344026"/>
          <a:ext cx="143235" cy="752474"/>
        </a:xfrm>
        <a:prstGeom prst="down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914399</xdr:colOff>
      <xdr:row>43</xdr:row>
      <xdr:rowOff>133350</xdr:rowOff>
    </xdr:from>
    <xdr:to>
      <xdr:col>4</xdr:col>
      <xdr:colOff>609600</xdr:colOff>
      <xdr:row>46</xdr:row>
      <xdr:rowOff>78100</xdr:rowOff>
    </xdr:to>
    <xdr:sp macro="" textlink="">
      <xdr:nvSpPr>
        <xdr:cNvPr id="224" name="テキスト ボックス 41">
          <a:extLst>
            <a:ext uri="{FF2B5EF4-FFF2-40B4-BE49-F238E27FC236}">
              <a16:creationId xmlns:a16="http://schemas.microsoft.com/office/drawing/2014/main" id="{00000000-0008-0000-0100-0000E0000000}"/>
            </a:ext>
          </a:extLst>
        </xdr:cNvPr>
        <xdr:cNvSpPr txBox="1"/>
      </xdr:nvSpPr>
      <xdr:spPr>
        <a:xfrm>
          <a:off x="1847849" y="10248900"/>
          <a:ext cx="2133601" cy="459100"/>
        </a:xfrm>
        <a:prstGeom prst="rect">
          <a:avLst/>
        </a:prstGeom>
        <a:solidFill>
          <a:schemeClr val="bg1"/>
        </a:solid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t>第</a:t>
          </a:r>
          <a:r>
            <a:rPr lang="en-US" altLang="ja-JP" sz="1100" b="1"/>
            <a:t>2</a:t>
          </a:r>
          <a:r>
            <a:rPr lang="ja-JP" altLang="en-US" sz="1100" b="1"/>
            <a:t>期で投与</a:t>
          </a:r>
          <a:r>
            <a:rPr kumimoji="1" lang="ja-JP" altLang="en-US" sz="1100" b="1"/>
            <a:t>終了となった症例に対して</a:t>
          </a:r>
          <a:r>
            <a:rPr kumimoji="1" lang="en-US" altLang="ja-JP" sz="1100" b="1">
              <a:solidFill>
                <a:srgbClr val="FF0000"/>
              </a:solidFill>
            </a:rPr>
            <a:t>20%</a:t>
          </a:r>
          <a:endParaRPr kumimoji="1" lang="ja-JP" altLang="en-US" sz="1100" b="1"/>
        </a:p>
      </xdr:txBody>
    </xdr:sp>
    <xdr:clientData/>
  </xdr:twoCellAnchor>
  <xdr:twoCellAnchor>
    <xdr:from>
      <xdr:col>4</xdr:col>
      <xdr:colOff>19050</xdr:colOff>
      <xdr:row>29</xdr:row>
      <xdr:rowOff>171450</xdr:rowOff>
    </xdr:from>
    <xdr:to>
      <xdr:col>5</xdr:col>
      <xdr:colOff>638638</xdr:colOff>
      <xdr:row>31</xdr:row>
      <xdr:rowOff>71110</xdr:rowOff>
    </xdr:to>
    <xdr:sp macro="" textlink="">
      <xdr:nvSpPr>
        <xdr:cNvPr id="225" name="テキスト ボックス 50">
          <a:extLst>
            <a:ext uri="{FF2B5EF4-FFF2-40B4-BE49-F238E27FC236}">
              <a16:creationId xmlns:a16="http://schemas.microsoft.com/office/drawing/2014/main" id="{00000000-0008-0000-0100-0000E1000000}"/>
            </a:ext>
          </a:extLst>
        </xdr:cNvPr>
        <xdr:cNvSpPr txBox="1"/>
      </xdr:nvSpPr>
      <xdr:spPr>
        <a:xfrm>
          <a:off x="9772650" y="7696200"/>
          <a:ext cx="1305388" cy="261610"/>
        </a:xfrm>
        <a:prstGeom prst="rect">
          <a:avLst/>
        </a:prstGeom>
        <a:noFill/>
        <a:ln w="28575">
          <a:solidFill>
            <a:srgbClr val="FF0000"/>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1"/>
            <a:t>投与予定期間</a:t>
          </a:r>
        </a:p>
      </xdr:txBody>
    </xdr:sp>
    <xdr:clientData/>
  </xdr:twoCellAnchor>
  <xdr:twoCellAnchor>
    <xdr:from>
      <xdr:col>4</xdr:col>
      <xdr:colOff>628650</xdr:colOff>
      <xdr:row>31</xdr:row>
      <xdr:rowOff>85725</xdr:rowOff>
    </xdr:from>
    <xdr:to>
      <xdr:col>5</xdr:col>
      <xdr:colOff>143236</xdr:colOff>
      <xdr:row>34</xdr:row>
      <xdr:rowOff>94915</xdr:rowOff>
    </xdr:to>
    <xdr:sp macro="" textlink="">
      <xdr:nvSpPr>
        <xdr:cNvPr id="226" name="下矢印 225">
          <a:extLst>
            <a:ext uri="{FF2B5EF4-FFF2-40B4-BE49-F238E27FC236}">
              <a16:creationId xmlns:a16="http://schemas.microsoft.com/office/drawing/2014/main" id="{00000000-0008-0000-0100-0000E2000000}"/>
            </a:ext>
          </a:extLst>
        </xdr:cNvPr>
        <xdr:cNvSpPr/>
      </xdr:nvSpPr>
      <xdr:spPr>
        <a:xfrm>
          <a:off x="10382250" y="7972425"/>
          <a:ext cx="200386" cy="52354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38100</xdr:colOff>
      <xdr:row>34</xdr:row>
      <xdr:rowOff>114300</xdr:rowOff>
    </xdr:from>
    <xdr:to>
      <xdr:col>5</xdr:col>
      <xdr:colOff>47464</xdr:colOff>
      <xdr:row>41</xdr:row>
      <xdr:rowOff>111500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flipH="1">
          <a:off x="10477500" y="8515350"/>
          <a:ext cx="9364" cy="11973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638175</xdr:colOff>
      <xdr:row>39</xdr:row>
      <xdr:rowOff>38099</xdr:rowOff>
    </xdr:from>
    <xdr:to>
      <xdr:col>5</xdr:col>
      <xdr:colOff>152400</xdr:colOff>
      <xdr:row>47</xdr:row>
      <xdr:rowOff>104774</xdr:rowOff>
    </xdr:to>
    <xdr:sp macro="" textlink="">
      <xdr:nvSpPr>
        <xdr:cNvPr id="228" name="下矢印 227">
          <a:extLst>
            <a:ext uri="{FF2B5EF4-FFF2-40B4-BE49-F238E27FC236}">
              <a16:creationId xmlns:a16="http://schemas.microsoft.com/office/drawing/2014/main" id="{00000000-0008-0000-0100-0000E4000000}"/>
            </a:ext>
          </a:extLst>
        </xdr:cNvPr>
        <xdr:cNvSpPr/>
      </xdr:nvSpPr>
      <xdr:spPr>
        <a:xfrm>
          <a:off x="10391775" y="9296399"/>
          <a:ext cx="200025" cy="143827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666750</xdr:colOff>
      <xdr:row>47</xdr:row>
      <xdr:rowOff>95250</xdr:rowOff>
    </xdr:from>
    <xdr:to>
      <xdr:col>7</xdr:col>
      <xdr:colOff>127674</xdr:colOff>
      <xdr:row>49</xdr:row>
      <xdr:rowOff>28067</xdr:rowOff>
    </xdr:to>
    <xdr:sp macro="" textlink="">
      <xdr:nvSpPr>
        <xdr:cNvPr id="229" name="テキスト ボックス 43">
          <a:extLst>
            <a:ext uri="{FF2B5EF4-FFF2-40B4-BE49-F238E27FC236}">
              <a16:creationId xmlns:a16="http://schemas.microsoft.com/office/drawing/2014/main" id="{00000000-0008-0000-0100-0000E5000000}"/>
            </a:ext>
          </a:extLst>
        </xdr:cNvPr>
        <xdr:cNvSpPr txBox="1"/>
      </xdr:nvSpPr>
      <xdr:spPr>
        <a:xfrm>
          <a:off x="9124950" y="10725150"/>
          <a:ext cx="2813724" cy="275717"/>
        </a:xfrm>
        <a:prstGeom prst="rect">
          <a:avLst/>
        </a:prstGeom>
        <a:no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t>第</a:t>
          </a:r>
          <a:r>
            <a:rPr lang="en-US" altLang="ja-JP" sz="1100" b="1"/>
            <a:t>3</a:t>
          </a:r>
          <a:r>
            <a:rPr lang="ja-JP" altLang="en-US" sz="1100" b="1"/>
            <a:t>期に到達した症例に対して</a:t>
          </a:r>
          <a:r>
            <a:rPr lang="en-US" altLang="ja-JP" sz="1100" b="1">
              <a:solidFill>
                <a:srgbClr val="FF0000"/>
              </a:solidFill>
            </a:rPr>
            <a:t>5%</a:t>
          </a:r>
          <a:endParaRPr kumimoji="1" lang="ja-JP" altLang="en-US" sz="1100" b="1"/>
        </a:p>
      </xdr:txBody>
    </xdr:sp>
    <xdr:clientData/>
  </xdr:twoCellAnchor>
  <xdr:twoCellAnchor>
    <xdr:from>
      <xdr:col>6</xdr:col>
      <xdr:colOff>314325</xdr:colOff>
      <xdr:row>34</xdr:row>
      <xdr:rowOff>95250</xdr:rowOff>
    </xdr:from>
    <xdr:to>
      <xdr:col>6</xdr:col>
      <xdr:colOff>323689</xdr:colOff>
      <xdr:row>41</xdr:row>
      <xdr:rowOff>81417</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H="1">
          <a:off x="11439525" y="8496300"/>
          <a:ext cx="9364" cy="1186317"/>
        </a:xfrm>
        <a:prstGeom prst="line">
          <a:avLst/>
        </a:prstGeom>
        <a:ln w="38100">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600075</xdr:colOff>
      <xdr:row>34</xdr:row>
      <xdr:rowOff>66675</xdr:rowOff>
    </xdr:from>
    <xdr:to>
      <xdr:col>7</xdr:col>
      <xdr:colOff>609439</xdr:colOff>
      <xdr:row>41</xdr:row>
      <xdr:rowOff>58359</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flipH="1">
          <a:off x="12411075" y="8467725"/>
          <a:ext cx="9364" cy="1191834"/>
        </a:xfrm>
        <a:prstGeom prst="line">
          <a:avLst/>
        </a:prstGeom>
        <a:ln w="38100">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29</xdr:row>
      <xdr:rowOff>142875</xdr:rowOff>
    </xdr:from>
    <xdr:to>
      <xdr:col>8</xdr:col>
      <xdr:colOff>1356732</xdr:colOff>
      <xdr:row>31</xdr:row>
      <xdr:rowOff>42535</xdr:rowOff>
    </xdr:to>
    <xdr:sp macro="" textlink="">
      <xdr:nvSpPr>
        <xdr:cNvPr id="232" name="テキスト ボックス 70">
          <a:extLst>
            <a:ext uri="{FF2B5EF4-FFF2-40B4-BE49-F238E27FC236}">
              <a16:creationId xmlns:a16="http://schemas.microsoft.com/office/drawing/2014/main" id="{00000000-0008-0000-0100-0000E8000000}"/>
            </a:ext>
          </a:extLst>
        </xdr:cNvPr>
        <xdr:cNvSpPr txBox="1"/>
      </xdr:nvSpPr>
      <xdr:spPr>
        <a:xfrm>
          <a:off x="12773025" y="7667625"/>
          <a:ext cx="1080507" cy="261610"/>
        </a:xfrm>
        <a:prstGeom prst="rect">
          <a:avLst/>
        </a:prstGeom>
        <a:noFill/>
        <a:ln w="28575">
          <a:solidFill>
            <a:srgbClr val="7030A0"/>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t>費用上限</a:t>
          </a:r>
          <a:endParaRPr kumimoji="1" lang="ja-JP" altLang="en-US" sz="1100" b="1"/>
        </a:p>
      </xdr:txBody>
    </xdr:sp>
    <xdr:clientData/>
  </xdr:twoCellAnchor>
  <xdr:twoCellAnchor>
    <xdr:from>
      <xdr:col>8</xdr:col>
      <xdr:colOff>762000</xdr:colOff>
      <xdr:row>31</xdr:row>
      <xdr:rowOff>47625</xdr:rowOff>
    </xdr:from>
    <xdr:to>
      <xdr:col>8</xdr:col>
      <xdr:colOff>962773</xdr:colOff>
      <xdr:row>34</xdr:row>
      <xdr:rowOff>71662</xdr:rowOff>
    </xdr:to>
    <xdr:sp macro="" textlink="">
      <xdr:nvSpPr>
        <xdr:cNvPr id="233" name="下矢印 232">
          <a:extLst>
            <a:ext uri="{FF2B5EF4-FFF2-40B4-BE49-F238E27FC236}">
              <a16:creationId xmlns:a16="http://schemas.microsoft.com/office/drawing/2014/main" id="{00000000-0008-0000-0100-0000E9000000}"/>
            </a:ext>
          </a:extLst>
        </xdr:cNvPr>
        <xdr:cNvSpPr/>
      </xdr:nvSpPr>
      <xdr:spPr>
        <a:xfrm>
          <a:off x="13258800" y="7934325"/>
          <a:ext cx="200773" cy="538387"/>
        </a:xfrm>
        <a:prstGeom prst="downArrow">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876300</xdr:colOff>
      <xdr:row>34</xdr:row>
      <xdr:rowOff>95250</xdr:rowOff>
    </xdr:from>
    <xdr:to>
      <xdr:col>8</xdr:col>
      <xdr:colOff>876991</xdr:colOff>
      <xdr:row>41</xdr:row>
      <xdr:rowOff>81945</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3373100" y="8496300"/>
          <a:ext cx="691" cy="1186845"/>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295274</xdr:colOff>
      <xdr:row>42</xdr:row>
      <xdr:rowOff>19051</xdr:rowOff>
    </xdr:from>
    <xdr:to>
      <xdr:col>8</xdr:col>
      <xdr:colOff>895349</xdr:colOff>
      <xdr:row>42</xdr:row>
      <xdr:rowOff>114303</xdr:rowOff>
    </xdr:to>
    <xdr:sp macro="" textlink="">
      <xdr:nvSpPr>
        <xdr:cNvPr id="236" name="右中かっこ 235">
          <a:extLst>
            <a:ext uri="{FF2B5EF4-FFF2-40B4-BE49-F238E27FC236}">
              <a16:creationId xmlns:a16="http://schemas.microsoft.com/office/drawing/2014/main" id="{00000000-0008-0000-0100-0000EC000000}"/>
            </a:ext>
          </a:extLst>
        </xdr:cNvPr>
        <xdr:cNvSpPr/>
      </xdr:nvSpPr>
      <xdr:spPr>
        <a:xfrm rot="5400000">
          <a:off x="12358686" y="8853489"/>
          <a:ext cx="95252" cy="1971675"/>
        </a:xfrm>
        <a:prstGeom prst="rightBrac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7</xdr:col>
      <xdr:colOff>485776</xdr:colOff>
      <xdr:row>42</xdr:row>
      <xdr:rowOff>95251</xdr:rowOff>
    </xdr:from>
    <xdr:to>
      <xdr:col>8</xdr:col>
      <xdr:colOff>9886</xdr:colOff>
      <xdr:row>44</xdr:row>
      <xdr:rowOff>95251</xdr:rowOff>
    </xdr:to>
    <xdr:sp macro="" textlink="">
      <xdr:nvSpPr>
        <xdr:cNvPr id="237" name="下矢印 236">
          <a:extLst>
            <a:ext uri="{FF2B5EF4-FFF2-40B4-BE49-F238E27FC236}">
              <a16:creationId xmlns:a16="http://schemas.microsoft.com/office/drawing/2014/main" id="{00000000-0008-0000-0100-0000ED000000}"/>
            </a:ext>
          </a:extLst>
        </xdr:cNvPr>
        <xdr:cNvSpPr/>
      </xdr:nvSpPr>
      <xdr:spPr>
        <a:xfrm>
          <a:off x="12296776" y="9867901"/>
          <a:ext cx="209910" cy="342900"/>
        </a:xfrm>
        <a:prstGeom prst="downArrow">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209550</xdr:colOff>
      <xdr:row>44</xdr:row>
      <xdr:rowOff>95250</xdr:rowOff>
    </xdr:from>
    <xdr:to>
      <xdr:col>8</xdr:col>
      <xdr:colOff>1276350</xdr:colOff>
      <xdr:row>47</xdr:row>
      <xdr:rowOff>40000</xdr:rowOff>
    </xdr:to>
    <xdr:sp macro="" textlink="">
      <xdr:nvSpPr>
        <xdr:cNvPr id="238" name="テキスト ボックス 34">
          <a:extLst>
            <a:ext uri="{FF2B5EF4-FFF2-40B4-BE49-F238E27FC236}">
              <a16:creationId xmlns:a16="http://schemas.microsoft.com/office/drawing/2014/main" id="{00000000-0008-0000-0100-0000EE000000}"/>
            </a:ext>
          </a:extLst>
        </xdr:cNvPr>
        <xdr:cNvSpPr txBox="1"/>
      </xdr:nvSpPr>
      <xdr:spPr>
        <a:xfrm>
          <a:off x="11334750" y="10210800"/>
          <a:ext cx="2438400" cy="459100"/>
        </a:xfrm>
        <a:prstGeom prst="rect">
          <a:avLst/>
        </a:prstGeom>
        <a:no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1"/>
            <a:t>投与予定期間終了後は、</a:t>
          </a:r>
          <a:endParaRPr kumimoji="1" lang="en-US" altLang="ja-JP" sz="1100" b="1"/>
        </a:p>
        <a:p>
          <a:pPr algn="ctr"/>
          <a:r>
            <a:rPr kumimoji="1" lang="ja-JP" altLang="en-US" sz="1100" b="1"/>
            <a:t>投与終了時点に応じて</a:t>
          </a:r>
          <a:r>
            <a:rPr kumimoji="1" lang="en-US" altLang="ja-JP" sz="1100" b="1">
              <a:solidFill>
                <a:srgbClr val="FF0000"/>
              </a:solidFill>
            </a:rPr>
            <a:t>20</a:t>
          </a:r>
          <a:r>
            <a:rPr kumimoji="1" lang="ja-JP" altLang="en-US" sz="1100" b="1">
              <a:solidFill>
                <a:srgbClr val="FF0000"/>
              </a:solidFill>
            </a:rPr>
            <a:t>～</a:t>
          </a:r>
          <a:r>
            <a:rPr kumimoji="1" lang="en-US" altLang="ja-JP" sz="1100" b="1">
              <a:solidFill>
                <a:srgbClr val="FF0000"/>
              </a:solidFill>
            </a:rPr>
            <a:t>100%</a:t>
          </a:r>
          <a:endParaRPr kumimoji="1" lang="ja-JP" altLang="en-US" sz="1100" b="1"/>
        </a:p>
      </xdr:txBody>
    </xdr:sp>
    <xdr:clientData/>
  </xdr:twoCellAnchor>
  <xdr:twoCellAnchor>
    <xdr:from>
      <xdr:col>2</xdr:col>
      <xdr:colOff>466726</xdr:colOff>
      <xdr:row>34</xdr:row>
      <xdr:rowOff>9525</xdr:rowOff>
    </xdr:from>
    <xdr:to>
      <xdr:col>9</xdr:col>
      <xdr:colOff>123825</xdr:colOff>
      <xdr:row>35</xdr:row>
      <xdr:rowOff>152400</xdr:rowOff>
    </xdr:to>
    <xdr:sp macro="" textlink="">
      <xdr:nvSpPr>
        <xdr:cNvPr id="218" name="右矢印 217">
          <a:extLst>
            <a:ext uri="{FF2B5EF4-FFF2-40B4-BE49-F238E27FC236}">
              <a16:creationId xmlns:a16="http://schemas.microsoft.com/office/drawing/2014/main" id="{00000000-0008-0000-0100-0000DA000000}"/>
            </a:ext>
          </a:extLst>
        </xdr:cNvPr>
        <xdr:cNvSpPr/>
      </xdr:nvSpPr>
      <xdr:spPr>
        <a:xfrm>
          <a:off x="7781926" y="8410575"/>
          <a:ext cx="6200774" cy="314325"/>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200025</xdr:colOff>
      <xdr:row>32</xdr:row>
      <xdr:rowOff>9525</xdr:rowOff>
    </xdr:from>
    <xdr:to>
      <xdr:col>9</xdr:col>
      <xdr:colOff>538579</xdr:colOff>
      <xdr:row>36</xdr:row>
      <xdr:rowOff>89526</xdr:rowOff>
    </xdr:to>
    <xdr:sp macro="" textlink="">
      <xdr:nvSpPr>
        <xdr:cNvPr id="239" name="テキスト ボックス 32">
          <a:extLst>
            <a:ext uri="{FF2B5EF4-FFF2-40B4-BE49-F238E27FC236}">
              <a16:creationId xmlns:a16="http://schemas.microsoft.com/office/drawing/2014/main" id="{00000000-0008-0000-0100-0000EF000000}"/>
            </a:ext>
          </a:extLst>
        </xdr:cNvPr>
        <xdr:cNvSpPr txBox="1"/>
      </xdr:nvSpPr>
      <xdr:spPr>
        <a:xfrm>
          <a:off x="14058900" y="8067675"/>
          <a:ext cx="338554" cy="765801"/>
        </a:xfrm>
        <a:prstGeom prst="rect">
          <a:avLst/>
        </a:prstGeom>
        <a:solidFill>
          <a:schemeClr val="bg1"/>
        </a:solidFill>
        <a:ln>
          <a:solidFill>
            <a:schemeClr val="accent1"/>
          </a:solidFill>
        </a:ln>
      </xdr:spPr>
      <xdr:txBody>
        <a:bodyPr vert="eaVert"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00" b="1"/>
            <a:t>投与終了</a:t>
          </a:r>
        </a:p>
      </xdr:txBody>
    </xdr:sp>
    <xdr:clientData/>
  </xdr:twoCellAnchor>
  <xdr:twoCellAnchor>
    <xdr:from>
      <xdr:col>0</xdr:col>
      <xdr:colOff>171450</xdr:colOff>
      <xdr:row>38</xdr:row>
      <xdr:rowOff>104775</xdr:rowOff>
    </xdr:from>
    <xdr:to>
      <xdr:col>9</xdr:col>
      <xdr:colOff>333375</xdr:colOff>
      <xdr:row>49</xdr:row>
      <xdr:rowOff>56720</xdr:rowOff>
    </xdr:to>
    <xdr:sp macro="" textlink="">
      <xdr:nvSpPr>
        <xdr:cNvPr id="240" name="角丸四角形 239">
          <a:extLst>
            <a:ext uri="{FF2B5EF4-FFF2-40B4-BE49-F238E27FC236}">
              <a16:creationId xmlns:a16="http://schemas.microsoft.com/office/drawing/2014/main" id="{00000000-0008-0000-0100-0000F0000000}"/>
            </a:ext>
          </a:extLst>
        </xdr:cNvPr>
        <xdr:cNvSpPr/>
      </xdr:nvSpPr>
      <xdr:spPr>
        <a:xfrm>
          <a:off x="6829425" y="9191625"/>
          <a:ext cx="7639050" cy="1837895"/>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G46"/>
  <sheetViews>
    <sheetView tabSelected="1" view="pageBreakPreview" zoomScaleNormal="100" zoomScaleSheetLayoutView="100" workbookViewId="0">
      <selection activeCell="E9" sqref="E9"/>
    </sheetView>
  </sheetViews>
  <sheetFormatPr defaultColWidth="9" defaultRowHeight="14.4" x14ac:dyDescent="0.2"/>
  <cols>
    <col min="1" max="1" width="3.77734375" style="176" customWidth="1"/>
    <col min="2" max="2" width="21.33203125" style="176" customWidth="1"/>
    <col min="3" max="3" width="104.77734375" style="176" customWidth="1"/>
    <col min="4" max="4" width="22.21875" style="368" customWidth="1"/>
    <col min="5" max="5" width="21.77734375" style="176" customWidth="1"/>
    <col min="6" max="16384" width="9" style="176"/>
  </cols>
  <sheetData>
    <row r="1" spans="1:7" x14ac:dyDescent="0.2">
      <c r="A1" s="200" t="s">
        <v>0</v>
      </c>
    </row>
    <row r="2" spans="1:7" ht="36" customHeight="1" x14ac:dyDescent="0.2">
      <c r="A2" s="554" t="s">
        <v>1</v>
      </c>
      <c r="B2" s="555"/>
      <c r="C2" s="555"/>
    </row>
    <row r="3" spans="1:7" x14ac:dyDescent="0.2">
      <c r="A3" s="177" t="s">
        <v>2</v>
      </c>
      <c r="B3" s="178"/>
      <c r="C3" s="179"/>
    </row>
    <row r="4" spans="1:7" ht="19.5" customHeight="1" x14ac:dyDescent="0.2">
      <c r="A4" s="177" t="s">
        <v>3</v>
      </c>
      <c r="B4" s="178"/>
      <c r="C4" s="179"/>
    </row>
    <row r="5" spans="1:7" s="180" customFormat="1" ht="79.2" x14ac:dyDescent="0.2">
      <c r="A5" s="281" t="s">
        <v>4</v>
      </c>
      <c r="B5" s="240" t="s">
        <v>5</v>
      </c>
      <c r="C5" s="247" t="s">
        <v>6</v>
      </c>
      <c r="D5" s="368"/>
      <c r="E5" s="176"/>
      <c r="F5" s="176"/>
      <c r="G5" s="176"/>
    </row>
    <row r="6" spans="1:7" s="180" customFormat="1" ht="39.6" x14ac:dyDescent="0.2">
      <c r="A6" s="281" t="s">
        <v>7</v>
      </c>
      <c r="B6" s="240" t="s">
        <v>8</v>
      </c>
      <c r="C6" s="247" t="s">
        <v>9</v>
      </c>
      <c r="D6" s="368"/>
      <c r="E6" s="176"/>
      <c r="F6" s="176"/>
      <c r="G6" s="176"/>
    </row>
    <row r="7" spans="1:7" s="180" customFormat="1" ht="52.8" x14ac:dyDescent="0.2">
      <c r="A7" s="281" t="s">
        <v>10</v>
      </c>
      <c r="B7" s="240" t="s">
        <v>11</v>
      </c>
      <c r="C7" s="247" t="s">
        <v>12</v>
      </c>
      <c r="D7" s="368"/>
      <c r="E7" s="176"/>
      <c r="F7" s="176"/>
      <c r="G7" s="176"/>
    </row>
    <row r="8" spans="1:7" s="180" customFormat="1" ht="39.6" x14ac:dyDescent="0.2">
      <c r="A8" s="281" t="s">
        <v>13</v>
      </c>
      <c r="B8" s="240" t="s">
        <v>14</v>
      </c>
      <c r="C8" s="247" t="s">
        <v>15</v>
      </c>
      <c r="D8" s="368"/>
      <c r="E8" s="176"/>
      <c r="F8" s="176"/>
      <c r="G8" s="176"/>
    </row>
    <row r="9" spans="1:7" s="180" customFormat="1" ht="79.2" x14ac:dyDescent="0.2">
      <c r="A9" s="281" t="s">
        <v>16</v>
      </c>
      <c r="B9" s="241" t="s">
        <v>17</v>
      </c>
      <c r="C9" s="247" t="s">
        <v>18</v>
      </c>
      <c r="D9" s="368"/>
      <c r="E9" s="176"/>
      <c r="F9" s="176"/>
      <c r="G9" s="176"/>
    </row>
    <row r="10" spans="1:7" s="180" customFormat="1" ht="52.8" x14ac:dyDescent="0.2">
      <c r="A10" s="281" t="s">
        <v>19</v>
      </c>
      <c r="B10" s="242" t="s">
        <v>20</v>
      </c>
      <c r="C10" s="247" t="s">
        <v>21</v>
      </c>
      <c r="D10" s="368"/>
      <c r="E10" s="176"/>
      <c r="F10" s="176"/>
      <c r="G10" s="176"/>
    </row>
    <row r="11" spans="1:7" s="180" customFormat="1" ht="39.6" x14ac:dyDescent="0.2">
      <c r="A11" s="281" t="s">
        <v>22</v>
      </c>
      <c r="B11" s="242" t="s">
        <v>23</v>
      </c>
      <c r="C11" s="247" t="s">
        <v>24</v>
      </c>
      <c r="D11" s="368"/>
    </row>
    <row r="12" spans="1:7" x14ac:dyDescent="0.2">
      <c r="A12" s="181"/>
      <c r="B12" s="178"/>
      <c r="C12" s="179"/>
    </row>
    <row r="13" spans="1:7" x14ac:dyDescent="0.2">
      <c r="A13" s="177" t="s">
        <v>25</v>
      </c>
      <c r="B13" s="178"/>
      <c r="C13" s="179"/>
    </row>
    <row r="14" spans="1:7" ht="19.5" customHeight="1" x14ac:dyDescent="0.2">
      <c r="A14" s="556" t="s">
        <v>26</v>
      </c>
      <c r="B14" s="557"/>
      <c r="C14" s="557"/>
    </row>
    <row r="15" spans="1:7" s="180" customFormat="1" ht="92.4" x14ac:dyDescent="0.2">
      <c r="A15" s="281" t="s">
        <v>27</v>
      </c>
      <c r="B15" s="240" t="s">
        <v>28</v>
      </c>
      <c r="C15" s="249" t="s">
        <v>29</v>
      </c>
      <c r="D15" s="368"/>
    </row>
    <row r="16" spans="1:7" s="180" customFormat="1" ht="52.8" x14ac:dyDescent="0.2">
      <c r="A16" s="281" t="s">
        <v>30</v>
      </c>
      <c r="B16" s="240" t="s">
        <v>31</v>
      </c>
      <c r="C16" s="247" t="s">
        <v>32</v>
      </c>
      <c r="D16" s="368"/>
    </row>
    <row r="17" spans="1:4" s="180" customFormat="1" ht="52.8" x14ac:dyDescent="0.2">
      <c r="A17" s="281" t="s">
        <v>33</v>
      </c>
      <c r="B17" s="240" t="s">
        <v>34</v>
      </c>
      <c r="C17" s="247" t="s">
        <v>35</v>
      </c>
      <c r="D17" s="368"/>
    </row>
    <row r="18" spans="1:4" s="180" customFormat="1" ht="39.6" x14ac:dyDescent="0.2">
      <c r="A18" s="281" t="s">
        <v>36</v>
      </c>
      <c r="B18" s="240" t="s">
        <v>37</v>
      </c>
      <c r="C18" s="247" t="s">
        <v>38</v>
      </c>
      <c r="D18" s="368"/>
    </row>
    <row r="19" spans="1:4" s="180" customFormat="1" ht="66" x14ac:dyDescent="0.2">
      <c r="A19" s="246" t="s">
        <v>39</v>
      </c>
      <c r="B19" s="240" t="s">
        <v>40</v>
      </c>
      <c r="C19" s="247" t="s">
        <v>41</v>
      </c>
      <c r="D19" s="368"/>
    </row>
    <row r="20" spans="1:4" s="180" customFormat="1" ht="39.6" x14ac:dyDescent="0.2">
      <c r="A20" s="246" t="s">
        <v>42</v>
      </c>
      <c r="B20" s="240" t="s">
        <v>43</v>
      </c>
      <c r="C20" s="247" t="s">
        <v>44</v>
      </c>
      <c r="D20" s="368"/>
    </row>
    <row r="21" spans="1:4" s="180" customFormat="1" ht="52.8" x14ac:dyDescent="0.2">
      <c r="A21" s="281" t="s">
        <v>45</v>
      </c>
      <c r="B21" s="240" t="s">
        <v>46</v>
      </c>
      <c r="C21" s="247" t="s">
        <v>47</v>
      </c>
      <c r="D21" s="368"/>
    </row>
    <row r="22" spans="1:4" s="180" customFormat="1" ht="39.6" x14ac:dyDescent="0.2">
      <c r="A22" s="281" t="s">
        <v>48</v>
      </c>
      <c r="B22" s="240" t="s">
        <v>23</v>
      </c>
      <c r="C22" s="247" t="s">
        <v>49</v>
      </c>
      <c r="D22" s="368"/>
    </row>
    <row r="23" spans="1:4" x14ac:dyDescent="0.2">
      <c r="A23" s="181"/>
      <c r="B23" s="178"/>
      <c r="C23" s="179"/>
    </row>
    <row r="24" spans="1:4" x14ac:dyDescent="0.2">
      <c r="A24" s="177" t="s">
        <v>50</v>
      </c>
    </row>
    <row r="25" spans="1:4" ht="19.5" customHeight="1" x14ac:dyDescent="0.2">
      <c r="A25" s="556" t="s">
        <v>51</v>
      </c>
      <c r="B25" s="557"/>
      <c r="C25" s="557"/>
    </row>
    <row r="26" spans="1:4" s="180" customFormat="1" ht="92.4" x14ac:dyDescent="0.2">
      <c r="A26" s="281" t="s">
        <v>52</v>
      </c>
      <c r="B26" s="240" t="s">
        <v>53</v>
      </c>
      <c r="C26" s="247" t="s">
        <v>54</v>
      </c>
      <c r="D26" s="368"/>
    </row>
    <row r="27" spans="1:4" s="180" customFormat="1" ht="39.6" x14ac:dyDescent="0.2">
      <c r="A27" s="281" t="s">
        <v>55</v>
      </c>
      <c r="B27" s="240" t="s">
        <v>56</v>
      </c>
      <c r="C27" s="248" t="s">
        <v>57</v>
      </c>
      <c r="D27" s="368"/>
    </row>
    <row r="28" spans="1:4" s="180" customFormat="1" ht="39.6" x14ac:dyDescent="0.2">
      <c r="A28" s="281" t="s">
        <v>58</v>
      </c>
      <c r="B28" s="240" t="s">
        <v>59</v>
      </c>
      <c r="C28" s="248" t="s">
        <v>60</v>
      </c>
      <c r="D28" s="368"/>
    </row>
    <row r="29" spans="1:4" s="180" customFormat="1" ht="39.6" x14ac:dyDescent="0.2">
      <c r="A29" s="281" t="s">
        <v>61</v>
      </c>
      <c r="B29" s="240" t="s">
        <v>62</v>
      </c>
      <c r="C29" s="248" t="s">
        <v>63</v>
      </c>
      <c r="D29" s="368"/>
    </row>
    <row r="31" spans="1:4" x14ac:dyDescent="0.2">
      <c r="A31" s="177" t="s">
        <v>64</v>
      </c>
    </row>
    <row r="32" spans="1:4" ht="19.5" customHeight="1" x14ac:dyDescent="0.2">
      <c r="A32" s="556" t="s">
        <v>51</v>
      </c>
      <c r="B32" s="557"/>
      <c r="C32" s="557"/>
    </row>
    <row r="33" spans="1:5" s="180" customFormat="1" ht="66" x14ac:dyDescent="0.2">
      <c r="A33" s="281" t="s">
        <v>65</v>
      </c>
      <c r="B33" s="241" t="s">
        <v>66</v>
      </c>
      <c r="C33" s="282" t="s">
        <v>67</v>
      </c>
      <c r="D33" s="368"/>
    </row>
    <row r="34" spans="1:5" s="180" customFormat="1" x14ac:dyDescent="0.2">
      <c r="A34" s="558" t="s">
        <v>68</v>
      </c>
      <c r="B34" s="560" t="s">
        <v>69</v>
      </c>
      <c r="C34" s="560" t="s">
        <v>70</v>
      </c>
      <c r="D34" s="368"/>
    </row>
    <row r="35" spans="1:5" x14ac:dyDescent="0.2">
      <c r="A35" s="559"/>
      <c r="B35" s="560"/>
      <c r="C35" s="561"/>
      <c r="E35" s="180"/>
    </row>
    <row r="36" spans="1:5" x14ac:dyDescent="0.2">
      <c r="C36" s="182"/>
      <c r="E36" s="180"/>
    </row>
    <row r="39" spans="1:5" x14ac:dyDescent="0.2">
      <c r="B39" s="179"/>
    </row>
    <row r="40" spans="1:5" x14ac:dyDescent="0.2">
      <c r="B40" s="179"/>
    </row>
    <row r="41" spans="1:5" x14ac:dyDescent="0.2">
      <c r="B41" s="179"/>
    </row>
    <row r="42" spans="1:5" x14ac:dyDescent="0.2">
      <c r="B42" s="179"/>
    </row>
    <row r="43" spans="1:5" x14ac:dyDescent="0.2">
      <c r="B43" s="179"/>
    </row>
    <row r="44" spans="1:5" x14ac:dyDescent="0.2">
      <c r="B44" s="179"/>
    </row>
    <row r="45" spans="1:5" x14ac:dyDescent="0.2">
      <c r="B45" s="179"/>
    </row>
    <row r="46" spans="1:5" x14ac:dyDescent="0.2">
      <c r="B46" s="179"/>
    </row>
  </sheetData>
  <mergeCells count="7">
    <mergeCell ref="A2:C2"/>
    <mergeCell ref="A14:C14"/>
    <mergeCell ref="A34:A35"/>
    <mergeCell ref="A25:C25"/>
    <mergeCell ref="A32:C32"/>
    <mergeCell ref="C34:C35"/>
    <mergeCell ref="B34:B35"/>
  </mergeCells>
  <phoneticPr fontId="5"/>
  <printOptions horizontalCentered="1" verticalCentered="1"/>
  <pageMargins left="0.25" right="0.25"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I32"/>
  <sheetViews>
    <sheetView view="pageBreakPreview" zoomScaleNormal="100" zoomScaleSheetLayoutView="100" workbookViewId="0">
      <selection activeCell="I22" sqref="I22"/>
    </sheetView>
  </sheetViews>
  <sheetFormatPr defaultRowHeight="13.2" x14ac:dyDescent="0.2"/>
  <cols>
    <col min="1" max="1" width="3.33203125" customWidth="1"/>
    <col min="2" max="2" width="8.33203125" customWidth="1"/>
    <col min="3" max="3" width="15" customWidth="1"/>
    <col min="4" max="4" width="17" customWidth="1"/>
    <col min="9" max="9" width="17.77734375" customWidth="1"/>
  </cols>
  <sheetData>
    <row r="1" spans="1:9" s="81" customFormat="1" x14ac:dyDescent="0.2">
      <c r="A1" s="195" t="s">
        <v>71</v>
      </c>
      <c r="B1" s="111"/>
      <c r="C1" s="112"/>
      <c r="D1" s="112"/>
      <c r="E1" s="112"/>
      <c r="F1" s="112"/>
      <c r="G1" s="112"/>
    </row>
    <row r="2" spans="1:9" s="81" customFormat="1" ht="36" customHeight="1" x14ac:dyDescent="0.2">
      <c r="A2" s="82"/>
      <c r="B2" s="562" t="s">
        <v>72</v>
      </c>
      <c r="C2" s="562"/>
      <c r="D2" s="562"/>
      <c r="E2" s="562"/>
      <c r="F2" s="562"/>
      <c r="G2" s="562"/>
      <c r="H2" s="562"/>
      <c r="I2" s="562"/>
    </row>
    <row r="3" spans="1:9" s="81" customFormat="1" ht="85.5" customHeight="1" x14ac:dyDescent="0.2">
      <c r="A3" s="82"/>
      <c r="B3" s="564" t="s">
        <v>73</v>
      </c>
      <c r="C3" s="565"/>
      <c r="D3" s="565"/>
      <c r="E3" s="565"/>
      <c r="F3" s="565"/>
      <c r="G3" s="565"/>
      <c r="H3" s="565"/>
      <c r="I3" s="565"/>
    </row>
    <row r="4" spans="1:9" s="81" customFormat="1" ht="85.5" customHeight="1" x14ac:dyDescent="0.2">
      <c r="A4" s="82"/>
      <c r="B4" s="564" t="s">
        <v>74</v>
      </c>
      <c r="C4" s="564"/>
      <c r="D4" s="564"/>
      <c r="E4" s="564"/>
      <c r="F4" s="564"/>
      <c r="G4" s="564"/>
      <c r="H4" s="564"/>
      <c r="I4" s="564"/>
    </row>
    <row r="5" spans="1:9" ht="14.25" customHeight="1" x14ac:dyDescent="0.2">
      <c r="C5" s="116"/>
    </row>
    <row r="6" spans="1:9" ht="14.25" customHeight="1" x14ac:dyDescent="0.2">
      <c r="C6" s="116"/>
    </row>
    <row r="7" spans="1:9" x14ac:dyDescent="0.2">
      <c r="A7" s="46"/>
      <c r="B7" s="46"/>
      <c r="C7" s="112"/>
      <c r="D7" s="112"/>
      <c r="E7" s="112"/>
      <c r="F7" s="112"/>
      <c r="G7" s="112"/>
    </row>
    <row r="8" spans="1:9" x14ac:dyDescent="0.2">
      <c r="A8" s="46"/>
      <c r="B8" s="46"/>
      <c r="C8" s="112"/>
      <c r="D8" s="112"/>
      <c r="E8" s="112"/>
      <c r="F8" s="112"/>
      <c r="G8" s="112"/>
    </row>
    <row r="9" spans="1:9" ht="14.4" x14ac:dyDescent="0.2">
      <c r="A9" s="110"/>
      <c r="B9" s="110"/>
      <c r="C9" s="113"/>
      <c r="D9" s="566"/>
      <c r="E9" s="566"/>
      <c r="F9" s="113"/>
      <c r="G9" s="113"/>
    </row>
    <row r="10" spans="1:9" x14ac:dyDescent="0.2">
      <c r="A10" s="108"/>
      <c r="B10" s="108"/>
      <c r="C10" s="112"/>
      <c r="D10" s="112"/>
      <c r="E10" s="112"/>
      <c r="F10" s="112"/>
      <c r="G10" s="112"/>
    </row>
    <row r="11" spans="1:9" ht="14.4" x14ac:dyDescent="0.2">
      <c r="A11" s="109"/>
      <c r="B11" s="109"/>
      <c r="C11" s="113"/>
      <c r="D11" s="566"/>
      <c r="E11" s="566"/>
      <c r="F11" s="113"/>
      <c r="G11" s="113"/>
    </row>
    <row r="12" spans="1:9" x14ac:dyDescent="0.2">
      <c r="A12" s="46"/>
      <c r="B12" s="46"/>
      <c r="C12" s="112"/>
      <c r="D12" s="112"/>
      <c r="E12" s="112"/>
      <c r="F12" s="112"/>
      <c r="G12" s="112"/>
    </row>
    <row r="13" spans="1:9" ht="14.4" x14ac:dyDescent="0.2">
      <c r="A13" s="46"/>
      <c r="B13" s="46"/>
      <c r="C13" s="113"/>
      <c r="D13" s="566"/>
      <c r="E13" s="566"/>
      <c r="F13" s="113"/>
      <c r="G13" s="113"/>
    </row>
    <row r="14" spans="1:9" x14ac:dyDescent="0.2">
      <c r="A14" s="46"/>
      <c r="B14" s="46"/>
      <c r="C14" s="112"/>
      <c r="D14" s="112"/>
      <c r="E14" s="112"/>
      <c r="F14" s="112"/>
      <c r="G14" s="112"/>
    </row>
    <row r="15" spans="1:9" ht="14.4" x14ac:dyDescent="0.2">
      <c r="C15" s="113"/>
      <c r="D15" s="566"/>
      <c r="E15" s="566"/>
      <c r="F15" s="113"/>
      <c r="G15" s="113"/>
    </row>
    <row r="16" spans="1:9" x14ac:dyDescent="0.2">
      <c r="C16" s="112"/>
      <c r="D16" s="112"/>
      <c r="E16" s="112"/>
      <c r="F16" s="112"/>
      <c r="G16" s="112"/>
    </row>
    <row r="17" spans="2:9" ht="14.4" x14ac:dyDescent="0.2">
      <c r="C17" s="112"/>
      <c r="D17" s="114"/>
      <c r="E17" s="112"/>
      <c r="F17" s="112"/>
      <c r="G17" s="112"/>
    </row>
    <row r="18" spans="2:9" ht="14.4" x14ac:dyDescent="0.2">
      <c r="C18" s="112"/>
      <c r="D18" s="563"/>
      <c r="E18" s="567"/>
      <c r="F18" s="112"/>
      <c r="G18" s="112"/>
    </row>
    <row r="19" spans="2:9" x14ac:dyDescent="0.2">
      <c r="C19" s="112"/>
      <c r="D19" s="112"/>
      <c r="E19" s="112"/>
      <c r="F19" s="112"/>
      <c r="G19" s="112"/>
    </row>
    <row r="20" spans="2:9" ht="14.4" x14ac:dyDescent="0.2">
      <c r="C20" s="112"/>
      <c r="D20" s="114"/>
      <c r="E20" s="112"/>
      <c r="F20" s="112"/>
      <c r="G20" s="112"/>
    </row>
    <row r="21" spans="2:9" ht="14.4" x14ac:dyDescent="0.2">
      <c r="C21" s="112"/>
      <c r="D21" s="563"/>
      <c r="E21" s="563"/>
      <c r="F21" s="112"/>
      <c r="G21" s="112"/>
    </row>
    <row r="22" spans="2:9" x14ac:dyDescent="0.2">
      <c r="C22" s="112"/>
      <c r="D22" s="112"/>
      <c r="E22" s="112"/>
      <c r="F22" s="112"/>
      <c r="G22" s="112"/>
    </row>
    <row r="23" spans="2:9" ht="14.4" x14ac:dyDescent="0.2">
      <c r="C23" s="112"/>
      <c r="D23" s="114"/>
      <c r="E23" s="112"/>
      <c r="F23" s="112"/>
      <c r="G23" s="112"/>
    </row>
    <row r="24" spans="2:9" ht="14.4" x14ac:dyDescent="0.2">
      <c r="C24" s="112"/>
      <c r="D24" s="563"/>
      <c r="E24" s="563"/>
      <c r="F24" s="112"/>
      <c r="G24" s="112"/>
    </row>
    <row r="25" spans="2:9" x14ac:dyDescent="0.2">
      <c r="C25" s="112"/>
      <c r="D25" s="112"/>
      <c r="E25" s="112"/>
      <c r="F25" s="112"/>
      <c r="G25" s="112"/>
    </row>
    <row r="26" spans="2:9" x14ac:dyDescent="0.2">
      <c r="C26" s="112"/>
      <c r="D26" s="112"/>
      <c r="E26" s="115"/>
      <c r="F26" s="112"/>
      <c r="G26" s="112"/>
    </row>
    <row r="27" spans="2:9" x14ac:dyDescent="0.2">
      <c r="C27" s="112"/>
      <c r="D27" s="112"/>
      <c r="E27" s="112"/>
      <c r="F27" s="112"/>
      <c r="G27" s="112"/>
    </row>
    <row r="28" spans="2:9" x14ac:dyDescent="0.2">
      <c r="C28" s="112"/>
      <c r="D28" s="112"/>
      <c r="E28" s="112"/>
      <c r="F28" s="112"/>
      <c r="G28" s="112"/>
    </row>
    <row r="29" spans="2:9" ht="52.5" customHeight="1" x14ac:dyDescent="0.2">
      <c r="B29" s="564" t="s">
        <v>75</v>
      </c>
      <c r="C29" s="565"/>
      <c r="D29" s="565"/>
      <c r="E29" s="565"/>
      <c r="F29" s="565"/>
      <c r="G29" s="565"/>
      <c r="H29" s="565"/>
      <c r="I29" s="565"/>
    </row>
    <row r="30" spans="2:9" ht="14.25" customHeight="1" x14ac:dyDescent="0.2">
      <c r="C30" s="116"/>
    </row>
    <row r="31" spans="2:9" ht="14.25" customHeight="1" x14ac:dyDescent="0.2">
      <c r="C31" s="116"/>
    </row>
    <row r="32" spans="2:9" x14ac:dyDescent="0.2">
      <c r="C32" s="112"/>
      <c r="D32" s="112"/>
      <c r="E32" s="112"/>
      <c r="F32" s="112"/>
      <c r="G32" s="112"/>
    </row>
  </sheetData>
  <mergeCells count="11">
    <mergeCell ref="B2:I2"/>
    <mergeCell ref="D21:E21"/>
    <mergeCell ref="D24:E24"/>
    <mergeCell ref="B3:I3"/>
    <mergeCell ref="B29:I29"/>
    <mergeCell ref="B4:I4"/>
    <mergeCell ref="D9:E9"/>
    <mergeCell ref="D11:E11"/>
    <mergeCell ref="D13:E13"/>
    <mergeCell ref="D15:E15"/>
    <mergeCell ref="D18:E18"/>
  </mergeCells>
  <phoneticPr fontId="5"/>
  <pageMargins left="0.25" right="0.25"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C21"/>
  <sheetViews>
    <sheetView view="pageBreakPreview" zoomScaleNormal="100" zoomScaleSheetLayoutView="100" workbookViewId="0">
      <selection activeCell="C7" sqref="C7"/>
    </sheetView>
  </sheetViews>
  <sheetFormatPr defaultColWidth="9" defaultRowHeight="14.4" x14ac:dyDescent="0.2"/>
  <cols>
    <col min="1" max="1" width="3.77734375" style="172" customWidth="1"/>
    <col min="2" max="2" width="21.33203125" style="173" customWidth="1"/>
    <col min="3" max="3" width="99.33203125" style="172" customWidth="1"/>
    <col min="4" max="16384" width="9" style="172"/>
  </cols>
  <sheetData>
    <row r="1" spans="1:3" ht="11.25" customHeight="1" x14ac:dyDescent="0.2">
      <c r="A1" s="196" t="s">
        <v>76</v>
      </c>
    </row>
    <row r="2" spans="1:3" ht="36" customHeight="1" x14ac:dyDescent="0.2">
      <c r="A2" s="568" t="s">
        <v>77</v>
      </c>
      <c r="B2" s="568"/>
      <c r="C2" s="568"/>
    </row>
    <row r="3" spans="1:3" ht="6.75" customHeight="1" x14ac:dyDescent="0.2">
      <c r="A3" s="243"/>
      <c r="B3" s="243"/>
      <c r="C3" s="243"/>
    </row>
    <row r="4" spans="1:3" ht="58.5" customHeight="1" x14ac:dyDescent="0.2">
      <c r="A4" s="185" t="s">
        <v>78</v>
      </c>
      <c r="B4" s="183" t="s">
        <v>79</v>
      </c>
      <c r="C4" s="184" t="s">
        <v>80</v>
      </c>
    </row>
    <row r="5" spans="1:3" ht="36" customHeight="1" x14ac:dyDescent="0.2">
      <c r="A5" s="185" t="s">
        <v>81</v>
      </c>
      <c r="B5" s="183" t="s">
        <v>82</v>
      </c>
      <c r="C5" s="184" t="s">
        <v>83</v>
      </c>
    </row>
    <row r="6" spans="1:3" ht="58.5" customHeight="1" x14ac:dyDescent="0.2">
      <c r="A6" s="185" t="s">
        <v>84</v>
      </c>
      <c r="B6" s="183" t="s">
        <v>85</v>
      </c>
      <c r="C6" s="184" t="s">
        <v>86</v>
      </c>
    </row>
    <row r="7" spans="1:3" ht="58.5" customHeight="1" x14ac:dyDescent="0.2">
      <c r="A7" s="185" t="s">
        <v>87</v>
      </c>
      <c r="B7" s="183" t="s">
        <v>88</v>
      </c>
      <c r="C7" s="184" t="s">
        <v>89</v>
      </c>
    </row>
    <row r="8" spans="1:3" ht="36" customHeight="1" x14ac:dyDescent="0.2">
      <c r="A8" s="185" t="s">
        <v>90</v>
      </c>
      <c r="B8" s="183" t="s">
        <v>91</v>
      </c>
      <c r="C8" s="184" t="s">
        <v>92</v>
      </c>
    </row>
    <row r="9" spans="1:3" ht="36" customHeight="1" x14ac:dyDescent="0.2">
      <c r="A9" s="185" t="s">
        <v>93</v>
      </c>
      <c r="B9" s="183" t="s">
        <v>94</v>
      </c>
      <c r="C9" s="184" t="s">
        <v>95</v>
      </c>
    </row>
    <row r="10" spans="1:3" ht="36" customHeight="1" x14ac:dyDescent="0.2">
      <c r="A10" s="185" t="s">
        <v>96</v>
      </c>
      <c r="B10" s="183" t="s">
        <v>97</v>
      </c>
      <c r="C10" s="184" t="s">
        <v>98</v>
      </c>
    </row>
    <row r="11" spans="1:3" ht="58.5" customHeight="1" x14ac:dyDescent="0.2">
      <c r="A11" s="185" t="s">
        <v>99</v>
      </c>
      <c r="B11" s="183" t="s">
        <v>100</v>
      </c>
      <c r="C11" s="184" t="s">
        <v>101</v>
      </c>
    </row>
    <row r="12" spans="1:3" ht="36" customHeight="1" x14ac:dyDescent="0.2">
      <c r="A12" s="185" t="s">
        <v>102</v>
      </c>
      <c r="B12" s="183" t="s">
        <v>103</v>
      </c>
      <c r="C12" s="184" t="s">
        <v>104</v>
      </c>
    </row>
    <row r="13" spans="1:3" ht="36" customHeight="1" x14ac:dyDescent="0.2">
      <c r="A13" s="185" t="s">
        <v>105</v>
      </c>
      <c r="B13" s="183" t="s">
        <v>106</v>
      </c>
      <c r="C13" s="184" t="s">
        <v>107</v>
      </c>
    </row>
    <row r="14" spans="1:3" ht="36" customHeight="1" x14ac:dyDescent="0.2">
      <c r="A14" s="185" t="s">
        <v>108</v>
      </c>
      <c r="B14" s="183" t="s">
        <v>109</v>
      </c>
      <c r="C14" s="184" t="s">
        <v>110</v>
      </c>
    </row>
    <row r="15" spans="1:3" ht="43.2" x14ac:dyDescent="0.2">
      <c r="A15" s="185" t="s">
        <v>111</v>
      </c>
      <c r="B15" s="183" t="s">
        <v>112</v>
      </c>
      <c r="C15" s="184" t="s">
        <v>113</v>
      </c>
    </row>
    <row r="16" spans="1:3" ht="58.5" customHeight="1" x14ac:dyDescent="0.2">
      <c r="A16" s="185" t="s">
        <v>114</v>
      </c>
      <c r="B16" s="183" t="s">
        <v>115</v>
      </c>
      <c r="C16" s="184" t="s">
        <v>116</v>
      </c>
    </row>
    <row r="17" spans="1:3" ht="58.5" customHeight="1" x14ac:dyDescent="0.2">
      <c r="A17" s="185" t="s">
        <v>117</v>
      </c>
      <c r="B17" s="183" t="s">
        <v>118</v>
      </c>
      <c r="C17" s="184" t="s">
        <v>119</v>
      </c>
    </row>
    <row r="18" spans="1:3" ht="43.2" x14ac:dyDescent="0.2">
      <c r="A18" s="185" t="s">
        <v>120</v>
      </c>
      <c r="B18" s="183" t="s">
        <v>121</v>
      </c>
      <c r="C18" s="184" t="s">
        <v>122</v>
      </c>
    </row>
    <row r="19" spans="1:3" ht="36" customHeight="1" x14ac:dyDescent="0.2">
      <c r="A19" s="185" t="s">
        <v>123</v>
      </c>
      <c r="B19" s="183" t="s">
        <v>124</v>
      </c>
      <c r="C19" s="184" t="s">
        <v>125</v>
      </c>
    </row>
    <row r="20" spans="1:3" ht="43.2" x14ac:dyDescent="0.2">
      <c r="A20" s="185" t="s">
        <v>126</v>
      </c>
      <c r="B20" s="183" t="s">
        <v>127</v>
      </c>
      <c r="C20" s="184" t="s">
        <v>128</v>
      </c>
    </row>
    <row r="21" spans="1:3" ht="36" customHeight="1" x14ac:dyDescent="0.2">
      <c r="A21" s="185" t="s">
        <v>129</v>
      </c>
      <c r="B21" s="183" t="s">
        <v>130</v>
      </c>
      <c r="C21" s="184" t="s">
        <v>83</v>
      </c>
    </row>
  </sheetData>
  <mergeCells count="1">
    <mergeCell ref="A2:C2"/>
  </mergeCells>
  <phoneticPr fontId="5"/>
  <pageMargins left="0.25" right="0.25"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89999084444715716"/>
    <pageSetUpPr fitToPage="1"/>
  </sheetPr>
  <dimension ref="A1:D18"/>
  <sheetViews>
    <sheetView view="pageBreakPreview" topLeftCell="A7" zoomScaleNormal="100" zoomScaleSheetLayoutView="100" workbookViewId="0">
      <selection activeCell="C15" sqref="C15"/>
    </sheetView>
  </sheetViews>
  <sheetFormatPr defaultColWidth="9" defaultRowHeight="14.4" x14ac:dyDescent="0.2"/>
  <cols>
    <col min="1" max="1" width="3.77734375" style="192" customWidth="1"/>
    <col min="2" max="2" width="21.33203125" style="192" customWidth="1"/>
    <col min="3" max="3" width="104.77734375" style="187" customWidth="1"/>
    <col min="4" max="16384" width="9" style="187"/>
  </cols>
  <sheetData>
    <row r="1" spans="1:4" x14ac:dyDescent="0.2">
      <c r="A1" s="198" t="s">
        <v>131</v>
      </c>
    </row>
    <row r="2" spans="1:4" ht="36" customHeight="1" x14ac:dyDescent="0.2">
      <c r="A2" s="570" t="s">
        <v>132</v>
      </c>
      <c r="B2" s="570"/>
      <c r="C2" s="570"/>
      <c r="D2" s="186"/>
    </row>
    <row r="3" spans="1:4" s="250" customFormat="1" ht="9.75" customHeight="1" x14ac:dyDescent="0.2">
      <c r="A3" s="243"/>
      <c r="B3" s="243"/>
      <c r="C3" s="243"/>
      <c r="D3" s="186"/>
    </row>
    <row r="4" spans="1:4" ht="72" customHeight="1" x14ac:dyDescent="0.2">
      <c r="A4" s="188" t="s">
        <v>78</v>
      </c>
      <c r="B4" s="189" t="s">
        <v>133</v>
      </c>
      <c r="C4" s="190" t="s">
        <v>134</v>
      </c>
    </row>
    <row r="5" spans="1:4" ht="72" customHeight="1" x14ac:dyDescent="0.2">
      <c r="A5" s="188" t="s">
        <v>81</v>
      </c>
      <c r="B5" s="189" t="s">
        <v>135</v>
      </c>
      <c r="C5" s="190" t="s">
        <v>136</v>
      </c>
    </row>
    <row r="6" spans="1:4" ht="28.8" x14ac:dyDescent="0.2">
      <c r="A6" s="188" t="s">
        <v>84</v>
      </c>
      <c r="B6" s="189" t="s">
        <v>137</v>
      </c>
      <c r="C6" s="190" t="s">
        <v>138</v>
      </c>
    </row>
    <row r="7" spans="1:4" ht="72" customHeight="1" x14ac:dyDescent="0.2">
      <c r="A7" s="188" t="s">
        <v>87</v>
      </c>
      <c r="B7" s="189" t="s">
        <v>139</v>
      </c>
      <c r="C7" s="190" t="s">
        <v>140</v>
      </c>
    </row>
    <row r="8" spans="1:4" ht="46.5" customHeight="1" x14ac:dyDescent="0.2">
      <c r="A8" s="188" t="s">
        <v>90</v>
      </c>
      <c r="B8" s="189" t="s">
        <v>141</v>
      </c>
      <c r="C8" s="190" t="s">
        <v>142</v>
      </c>
    </row>
    <row r="9" spans="1:4" ht="115.2" x14ac:dyDescent="0.2">
      <c r="A9" s="188" t="s">
        <v>93</v>
      </c>
      <c r="B9" s="189" t="s">
        <v>143</v>
      </c>
      <c r="C9" s="190" t="s">
        <v>144</v>
      </c>
    </row>
    <row r="10" spans="1:4" ht="28.8" x14ac:dyDescent="0.2">
      <c r="A10" s="188" t="s">
        <v>96</v>
      </c>
      <c r="B10" s="189" t="s">
        <v>145</v>
      </c>
      <c r="C10" s="191" t="s">
        <v>146</v>
      </c>
    </row>
    <row r="11" spans="1:4" ht="46.5" customHeight="1" x14ac:dyDescent="0.2">
      <c r="A11" s="188" t="s">
        <v>147</v>
      </c>
      <c r="B11" s="189" t="s">
        <v>148</v>
      </c>
      <c r="C11" s="190" t="s">
        <v>149</v>
      </c>
    </row>
    <row r="12" spans="1:4" ht="46.5" customHeight="1" x14ac:dyDescent="0.2">
      <c r="A12" s="188" t="s">
        <v>150</v>
      </c>
      <c r="B12" s="189" t="s">
        <v>151</v>
      </c>
      <c r="C12" s="190" t="s">
        <v>152</v>
      </c>
    </row>
    <row r="13" spans="1:4" ht="46.5" customHeight="1" x14ac:dyDescent="0.2">
      <c r="A13" s="188" t="s">
        <v>153</v>
      </c>
      <c r="B13" s="189" t="s">
        <v>154</v>
      </c>
      <c r="C13" s="190" t="s">
        <v>155</v>
      </c>
    </row>
    <row r="14" spans="1:4" ht="72" customHeight="1" x14ac:dyDescent="0.2">
      <c r="A14" s="188" t="s">
        <v>156</v>
      </c>
      <c r="B14" s="189" t="s">
        <v>157</v>
      </c>
      <c r="C14" s="190" t="s">
        <v>158</v>
      </c>
    </row>
    <row r="15" spans="1:4" ht="72" customHeight="1" x14ac:dyDescent="0.2">
      <c r="A15" s="188" t="s">
        <v>159</v>
      </c>
      <c r="B15" s="189" t="s">
        <v>160</v>
      </c>
      <c r="C15" s="190" t="s">
        <v>161</v>
      </c>
    </row>
    <row r="16" spans="1:4" ht="72" customHeight="1" x14ac:dyDescent="0.2">
      <c r="A16" s="188" t="s">
        <v>162</v>
      </c>
      <c r="B16" s="189" t="s">
        <v>163</v>
      </c>
      <c r="C16" s="184" t="s">
        <v>164</v>
      </c>
    </row>
    <row r="18" spans="1:3" x14ac:dyDescent="0.2">
      <c r="A18" s="569" t="s">
        <v>165</v>
      </c>
      <c r="B18" s="569"/>
      <c r="C18" s="569"/>
    </row>
  </sheetData>
  <mergeCells count="2">
    <mergeCell ref="A18:C18"/>
    <mergeCell ref="A2:C2"/>
  </mergeCells>
  <phoneticPr fontId="5"/>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P115"/>
  <sheetViews>
    <sheetView view="pageBreakPreview" topLeftCell="A28" zoomScale="130" zoomScaleNormal="100" zoomScaleSheetLayoutView="130" workbookViewId="0">
      <selection activeCell="I22" sqref="I22"/>
    </sheetView>
  </sheetViews>
  <sheetFormatPr defaultColWidth="9" defaultRowHeight="13.2" x14ac:dyDescent="0.2"/>
  <cols>
    <col min="1" max="1" width="8" style="412" customWidth="1"/>
    <col min="2" max="2" width="25.109375" style="412" customWidth="1"/>
    <col min="3" max="4" width="12.33203125" style="412" customWidth="1"/>
    <col min="5" max="5" width="20.6640625" style="33" customWidth="1"/>
    <col min="6" max="6" width="12.21875" style="412" customWidth="1"/>
    <col min="7" max="7" width="12.21875" style="33" customWidth="1"/>
    <col min="8" max="8" width="12.21875" style="412" bestFit="1" customWidth="1"/>
    <col min="9" max="9" width="17.33203125" style="412" bestFit="1" customWidth="1"/>
    <col min="10" max="10" width="10.33203125" style="412" customWidth="1"/>
    <col min="11" max="16" width="18.77734375" style="412" customWidth="1"/>
    <col min="17" max="16384" width="9" style="412"/>
  </cols>
  <sheetData>
    <row r="1" spans="1:14" ht="16.5" customHeight="1" x14ac:dyDescent="0.2">
      <c r="A1" s="412" t="s">
        <v>166</v>
      </c>
      <c r="F1" s="34" t="s">
        <v>167</v>
      </c>
      <c r="G1" s="619" t="s">
        <v>485</v>
      </c>
      <c r="H1" s="619"/>
      <c r="I1" s="620"/>
    </row>
    <row r="2" spans="1:14" ht="15" customHeight="1" x14ac:dyDescent="0.2">
      <c r="F2" s="621" t="s">
        <v>168</v>
      </c>
      <c r="G2" s="623" t="s">
        <v>489</v>
      </c>
      <c r="H2" s="623"/>
      <c r="I2" s="624"/>
    </row>
    <row r="3" spans="1:14" ht="15" customHeight="1" thickBot="1" x14ac:dyDescent="0.25">
      <c r="B3" s="625" t="s">
        <v>169</v>
      </c>
      <c r="C3" s="625"/>
      <c r="D3" s="625"/>
      <c r="E3" s="35"/>
      <c r="F3" s="622"/>
      <c r="G3" s="627" t="s">
        <v>490</v>
      </c>
      <c r="H3" s="627"/>
      <c r="I3" s="628"/>
    </row>
    <row r="4" spans="1:14" ht="15" customHeight="1" x14ac:dyDescent="0.2">
      <c r="B4" s="626"/>
      <c r="C4" s="626"/>
      <c r="D4" s="626"/>
      <c r="E4" s="35"/>
      <c r="F4" s="36"/>
      <c r="G4" s="629"/>
      <c r="H4" s="629"/>
      <c r="I4" s="629"/>
    </row>
    <row r="5" spans="1:14" ht="14.25" customHeight="1" x14ac:dyDescent="0.2">
      <c r="B5" s="413"/>
      <c r="F5" s="635" t="s">
        <v>488</v>
      </c>
      <c r="G5" s="635"/>
      <c r="H5" s="635"/>
      <c r="I5" s="635"/>
    </row>
    <row r="6" spans="1:14" ht="14.25" customHeight="1" thickBot="1" x14ac:dyDescent="0.25">
      <c r="B6" s="414"/>
      <c r="C6" s="414"/>
      <c r="D6" s="414"/>
      <c r="E6" s="37"/>
      <c r="F6" s="414"/>
      <c r="G6" s="37"/>
      <c r="H6" s="414"/>
      <c r="I6" s="414"/>
      <c r="K6" s="35"/>
      <c r="L6" s="35"/>
      <c r="M6" s="35"/>
      <c r="N6" s="35"/>
    </row>
    <row r="7" spans="1:14" ht="21" customHeight="1" x14ac:dyDescent="0.2">
      <c r="B7" s="415" t="s">
        <v>170</v>
      </c>
      <c r="C7" s="636" t="s">
        <v>486</v>
      </c>
      <c r="D7" s="637"/>
      <c r="E7" s="637"/>
      <c r="F7" s="637"/>
      <c r="G7" s="637"/>
      <c r="H7" s="637"/>
      <c r="I7" s="638"/>
      <c r="K7" s="35"/>
      <c r="L7" s="35"/>
      <c r="M7" s="35"/>
      <c r="N7" s="35"/>
    </row>
    <row r="8" spans="1:14" ht="90.75" customHeight="1" x14ac:dyDescent="0.2">
      <c r="B8" s="416" t="s">
        <v>171</v>
      </c>
      <c r="C8" s="571"/>
      <c r="D8" s="572"/>
      <c r="E8" s="572"/>
      <c r="F8" s="572"/>
      <c r="G8" s="572"/>
      <c r="H8" s="572"/>
      <c r="I8" s="573"/>
    </row>
    <row r="9" spans="1:14" ht="27.6" customHeight="1" x14ac:dyDescent="0.2">
      <c r="B9" s="416" t="s">
        <v>172</v>
      </c>
      <c r="C9" s="580" t="s">
        <v>491</v>
      </c>
      <c r="D9" s="581"/>
      <c r="E9" s="581"/>
      <c r="F9" s="581"/>
      <c r="G9" s="582"/>
      <c r="H9" s="417" t="s">
        <v>173</v>
      </c>
      <c r="I9" s="375" t="s">
        <v>174</v>
      </c>
    </row>
    <row r="10" spans="1:14" ht="21" customHeight="1" x14ac:dyDescent="0.2">
      <c r="B10" s="416" t="s">
        <v>175</v>
      </c>
      <c r="C10" s="574" t="s">
        <v>487</v>
      </c>
      <c r="D10" s="575"/>
      <c r="E10" s="575"/>
      <c r="F10" s="575"/>
      <c r="G10" s="575"/>
      <c r="H10" s="576"/>
      <c r="I10" s="577"/>
      <c r="K10" s="419"/>
    </row>
    <row r="11" spans="1:14" s="420" customFormat="1" ht="24.75" customHeight="1" x14ac:dyDescent="0.2">
      <c r="B11" s="421" t="s">
        <v>176</v>
      </c>
      <c r="C11" s="585">
        <v>45922</v>
      </c>
      <c r="D11" s="576"/>
      <c r="E11" s="576"/>
      <c r="F11" s="418" t="s">
        <v>177</v>
      </c>
      <c r="G11" s="585">
        <v>46934</v>
      </c>
      <c r="H11" s="576"/>
      <c r="I11" s="577"/>
      <c r="K11" s="422" t="str">
        <f>DATEDIF(C11,G11,"Y")&amp;"年"&amp;DATEDIF(C11,G11,"YM")&amp;"ヶ月"&amp;DATEDIF(C11,G11,"MD")&amp;"日"</f>
        <v>2年9ヶ月8日</v>
      </c>
      <c r="L11" s="27"/>
    </row>
    <row r="12" spans="1:14" s="420" customFormat="1" ht="24.75" customHeight="1" x14ac:dyDescent="0.2">
      <c r="B12" s="423" t="s">
        <v>178</v>
      </c>
      <c r="C12" s="424">
        <v>3</v>
      </c>
      <c r="D12" s="632" t="s">
        <v>179</v>
      </c>
      <c r="E12" s="633"/>
      <c r="F12" s="425">
        <v>0</v>
      </c>
      <c r="G12" s="634" t="s">
        <v>180</v>
      </c>
      <c r="H12" s="633"/>
      <c r="I12" s="426">
        <f>SUM(C12,F12)</f>
        <v>3</v>
      </c>
      <c r="K12" s="427"/>
      <c r="L12" s="428"/>
    </row>
    <row r="13" spans="1:14" ht="12" customHeight="1" thickBot="1" x14ac:dyDescent="0.25"/>
    <row r="14" spans="1:14" s="417" customFormat="1" ht="18.75" customHeight="1" x14ac:dyDescent="0.2">
      <c r="B14" s="415" t="s">
        <v>181</v>
      </c>
      <c r="C14" s="429" t="s">
        <v>182</v>
      </c>
      <c r="D14" s="630" t="s">
        <v>183</v>
      </c>
      <c r="E14" s="630"/>
      <c r="F14" s="630"/>
      <c r="G14" s="630"/>
      <c r="H14" s="630"/>
      <c r="I14" s="631"/>
    </row>
    <row r="15" spans="1:14" ht="18.75" customHeight="1" x14ac:dyDescent="0.2">
      <c r="B15" s="38" t="s">
        <v>184</v>
      </c>
      <c r="C15" s="117"/>
      <c r="D15" s="31"/>
      <c r="E15" s="39"/>
      <c r="F15" s="417"/>
      <c r="G15" s="39"/>
      <c r="H15" s="417"/>
      <c r="I15" s="430"/>
      <c r="K15" s="417"/>
      <c r="L15" s="417"/>
    </row>
    <row r="16" spans="1:14" ht="24" customHeight="1" x14ac:dyDescent="0.2">
      <c r="B16" s="276" t="s">
        <v>185</v>
      </c>
      <c r="C16" s="432">
        <v>200000</v>
      </c>
      <c r="D16" s="40" t="s">
        <v>186</v>
      </c>
      <c r="E16" s="39">
        <v>200000</v>
      </c>
      <c r="G16" s="39"/>
      <c r="I16" s="41"/>
      <c r="K16" s="417"/>
      <c r="M16" s="245"/>
    </row>
    <row r="17" spans="2:16" ht="24" customHeight="1" x14ac:dyDescent="0.2">
      <c r="B17" s="276"/>
      <c r="C17" s="432"/>
      <c r="D17" s="40" t="s">
        <v>187</v>
      </c>
      <c r="E17" s="39">
        <v>100000</v>
      </c>
      <c r="F17" s="244" t="s">
        <v>188</v>
      </c>
      <c r="G17" s="39"/>
      <c r="I17" s="41"/>
      <c r="K17" s="417"/>
      <c r="L17" s="417"/>
      <c r="M17" s="245"/>
    </row>
    <row r="18" spans="2:16" ht="24" customHeight="1" x14ac:dyDescent="0.2">
      <c r="B18" s="276" t="s">
        <v>189</v>
      </c>
      <c r="C18" s="432">
        <v>200000</v>
      </c>
      <c r="D18" s="40" t="s">
        <v>190</v>
      </c>
      <c r="E18" s="39">
        <v>300000</v>
      </c>
      <c r="G18" s="332" t="s">
        <v>191</v>
      </c>
      <c r="H18" s="333">
        <v>200000</v>
      </c>
      <c r="I18" s="41"/>
      <c r="K18" s="417"/>
      <c r="L18" s="417"/>
    </row>
    <row r="19" spans="2:16" ht="24" customHeight="1" x14ac:dyDescent="0.2">
      <c r="B19" s="276"/>
      <c r="C19" s="433"/>
      <c r="E19" s="412"/>
      <c r="F19" s="31"/>
      <c r="G19" s="39"/>
      <c r="I19" s="41"/>
    </row>
    <row r="20" spans="2:16" ht="24" customHeight="1" thickBot="1" x14ac:dyDescent="0.25">
      <c r="B20" s="276" t="s">
        <v>192</v>
      </c>
      <c r="C20" s="432">
        <f>O23</f>
        <v>0</v>
      </c>
      <c r="D20" s="237" t="s">
        <v>193</v>
      </c>
      <c r="E20" s="285"/>
      <c r="F20" s="285"/>
      <c r="G20" s="39"/>
      <c r="H20" s="435"/>
      <c r="I20" s="436"/>
      <c r="K20" s="331" t="s">
        <v>194</v>
      </c>
      <c r="L20" s="331" t="s">
        <v>31</v>
      </c>
      <c r="M20" s="331" t="s">
        <v>195</v>
      </c>
      <c r="N20" s="331" t="s">
        <v>37</v>
      </c>
      <c r="O20" s="331"/>
      <c r="P20" s="331" t="s">
        <v>196</v>
      </c>
    </row>
    <row r="21" spans="2:16" ht="24" customHeight="1" thickBot="1" x14ac:dyDescent="0.25">
      <c r="B21" s="276" t="s">
        <v>197</v>
      </c>
      <c r="C21" s="432">
        <f>P23</f>
        <v>0</v>
      </c>
      <c r="D21" s="578" t="s">
        <v>198</v>
      </c>
      <c r="E21" s="579"/>
      <c r="F21" s="579"/>
      <c r="G21" s="39"/>
      <c r="H21" s="435"/>
      <c r="I21" s="436"/>
      <c r="K21" s="288">
        <f>【別紙1】臨床試験研究経費ポイント算出表!K26</f>
        <v>0</v>
      </c>
      <c r="L21" s="288">
        <f>【別紙2】検査・放射線・看護・CRCポイント表!J13</f>
        <v>0</v>
      </c>
      <c r="M21" s="288">
        <f>【別紙2】検査・放射線・看護・CRCポイント表!J24</f>
        <v>0</v>
      </c>
      <c r="N21" s="288">
        <f>【別紙2】検査・放射線・看護・CRCポイント表!J37</f>
        <v>0</v>
      </c>
      <c r="O21" s="233"/>
      <c r="P21" s="288">
        <f>'【別紙3】治験薬管理経費ポイント算出表 '!H21</f>
        <v>0</v>
      </c>
    </row>
    <row r="22" spans="2:16" ht="30" customHeight="1" x14ac:dyDescent="0.2">
      <c r="B22" s="277" t="s">
        <v>199</v>
      </c>
      <c r="C22" s="432">
        <f>SUM(G22*10000)</f>
        <v>0</v>
      </c>
      <c r="D22" s="284" t="s">
        <v>200</v>
      </c>
      <c r="E22" s="437" t="s">
        <v>201</v>
      </c>
      <c r="F22" s="413" t="s">
        <v>202</v>
      </c>
      <c r="G22" s="438"/>
      <c r="H22" s="435" t="s">
        <v>203</v>
      </c>
      <c r="I22" s="436"/>
      <c r="K22" s="233">
        <v>4000</v>
      </c>
      <c r="L22" s="233">
        <v>1000</v>
      </c>
      <c r="M22" s="233">
        <v>1000</v>
      </c>
      <c r="N22" s="233">
        <v>1000</v>
      </c>
      <c r="O22" s="233"/>
      <c r="P22" s="233">
        <v>1000</v>
      </c>
    </row>
    <row r="23" spans="2:16" ht="24" customHeight="1" x14ac:dyDescent="0.2">
      <c r="B23" s="278" t="s">
        <v>204</v>
      </c>
      <c r="C23" s="432">
        <f>SUM(C16:C22)*0.1</f>
        <v>40000</v>
      </c>
      <c r="D23" s="31" t="s">
        <v>205</v>
      </c>
      <c r="E23" s="42"/>
      <c r="F23" s="439"/>
      <c r="G23" s="39"/>
      <c r="H23" s="435"/>
      <c r="I23" s="436"/>
      <c r="K23" s="233">
        <f>K21*K22</f>
        <v>0</v>
      </c>
      <c r="L23" s="233">
        <f t="shared" ref="L23:N23" si="0">L21*L22</f>
        <v>0</v>
      </c>
      <c r="M23" s="233">
        <f t="shared" si="0"/>
        <v>0</v>
      </c>
      <c r="N23" s="233">
        <f t="shared" si="0"/>
        <v>0</v>
      </c>
      <c r="O23" s="233">
        <f>SUM(K23:N23)</f>
        <v>0</v>
      </c>
      <c r="P23" s="233">
        <f>P21*P22</f>
        <v>0</v>
      </c>
    </row>
    <row r="24" spans="2:16" ht="24" customHeight="1" thickBot="1" x14ac:dyDescent="0.25">
      <c r="B24" s="279" t="s">
        <v>206</v>
      </c>
      <c r="C24" s="440">
        <f>SUM(C16:C23)*0.3</f>
        <v>132000</v>
      </c>
      <c r="D24" s="91" t="s">
        <v>207</v>
      </c>
      <c r="E24" s="83"/>
      <c r="F24" s="441"/>
      <c r="G24" s="442"/>
      <c r="H24" s="443"/>
      <c r="I24" s="444"/>
    </row>
    <row r="25" spans="2:16" ht="18.75" customHeight="1" thickTop="1" thickBot="1" x14ac:dyDescent="0.25">
      <c r="B25" s="251" t="s">
        <v>208</v>
      </c>
      <c r="C25" s="118"/>
      <c r="D25" s="119"/>
      <c r="E25" s="604"/>
      <c r="F25" s="604"/>
      <c r="G25" s="120"/>
      <c r="H25" s="583">
        <f>SUM(C15:C24)</f>
        <v>572000</v>
      </c>
      <c r="I25" s="584"/>
    </row>
    <row r="26" spans="2:16" ht="18.75" customHeight="1" x14ac:dyDescent="0.2">
      <c r="B26" s="121" t="s">
        <v>209</v>
      </c>
      <c r="C26" s="122"/>
      <c r="D26" s="123"/>
      <c r="E26" s="283"/>
      <c r="F26" s="283"/>
      <c r="G26" s="124"/>
      <c r="H26" s="377"/>
      <c r="I26" s="378">
        <f>SUM(H25*0.1)</f>
        <v>57200</v>
      </c>
    </row>
    <row r="27" spans="2:16" ht="18.75" customHeight="1" x14ac:dyDescent="0.2">
      <c r="B27" s="121" t="s">
        <v>210</v>
      </c>
      <c r="C27" s="122"/>
      <c r="D27" s="123"/>
      <c r="E27" s="283"/>
      <c r="F27" s="283"/>
      <c r="G27" s="124"/>
      <c r="H27" s="377"/>
      <c r="I27" s="378">
        <f>SUM(H25,I26)</f>
        <v>629200</v>
      </c>
    </row>
    <row r="28" spans="2:16" ht="18.75" customHeight="1" x14ac:dyDescent="0.2">
      <c r="B28" s="85"/>
      <c r="C28" s="84"/>
      <c r="D28" s="45"/>
      <c r="E28" s="46"/>
      <c r="F28" s="46"/>
      <c r="G28" s="39"/>
      <c r="H28" s="445"/>
      <c r="I28" s="446"/>
    </row>
    <row r="29" spans="2:16" ht="18.75" customHeight="1" x14ac:dyDescent="0.2">
      <c r="B29" s="43" t="s">
        <v>211</v>
      </c>
      <c r="C29" s="601" t="s">
        <v>212</v>
      </c>
      <c r="D29" s="602"/>
      <c r="E29" s="602"/>
      <c r="F29" s="602"/>
      <c r="G29" s="602"/>
      <c r="H29" s="602"/>
      <c r="I29" s="603"/>
    </row>
    <row r="30" spans="2:16" ht="18.75" customHeight="1" x14ac:dyDescent="0.2">
      <c r="B30" s="276" t="s">
        <v>213</v>
      </c>
      <c r="C30" s="432">
        <f>I30</f>
        <v>0</v>
      </c>
      <c r="D30" s="235" t="s">
        <v>214</v>
      </c>
      <c r="E30" s="126">
        <f>K21</f>
        <v>0</v>
      </c>
      <c r="F30" s="127" t="s">
        <v>215</v>
      </c>
      <c r="G30" s="128">
        <v>6000</v>
      </c>
      <c r="H30" s="479" t="s">
        <v>216</v>
      </c>
      <c r="I30" s="480">
        <f>E30*G30</f>
        <v>0</v>
      </c>
    </row>
    <row r="31" spans="2:16" ht="18.75" customHeight="1" x14ac:dyDescent="0.2">
      <c r="B31" s="276" t="s">
        <v>217</v>
      </c>
      <c r="C31" s="432">
        <f>SUM(I31)</f>
        <v>0</v>
      </c>
      <c r="D31" s="235" t="s">
        <v>31</v>
      </c>
      <c r="E31" s="126">
        <f>L21</f>
        <v>0</v>
      </c>
      <c r="F31" s="127" t="s">
        <v>215</v>
      </c>
      <c r="G31" s="128">
        <v>1000</v>
      </c>
      <c r="H31" s="479" t="s">
        <v>216</v>
      </c>
      <c r="I31" s="480">
        <f>E31*G31</f>
        <v>0</v>
      </c>
    </row>
    <row r="32" spans="2:16" ht="18.75" customHeight="1" x14ac:dyDescent="0.2">
      <c r="B32" s="276" t="s">
        <v>218</v>
      </c>
      <c r="C32" s="432">
        <f>SUM(I32)</f>
        <v>0</v>
      </c>
      <c r="D32" s="235" t="s">
        <v>219</v>
      </c>
      <c r="E32" s="126">
        <f>M21</f>
        <v>0</v>
      </c>
      <c r="F32" s="127" t="s">
        <v>215</v>
      </c>
      <c r="G32" s="128">
        <v>1000</v>
      </c>
      <c r="H32" s="479" t="s">
        <v>216</v>
      </c>
      <c r="I32" s="480">
        <f>E32*G32</f>
        <v>0</v>
      </c>
    </row>
    <row r="33" spans="2:9" ht="18.75" customHeight="1" x14ac:dyDescent="0.2">
      <c r="B33" s="276" t="s">
        <v>220</v>
      </c>
      <c r="C33" s="432">
        <f>SUM(I33)</f>
        <v>0</v>
      </c>
      <c r="D33" s="235" t="s">
        <v>221</v>
      </c>
      <c r="E33" s="126">
        <f>N21</f>
        <v>0</v>
      </c>
      <c r="F33" s="127" t="s">
        <v>215</v>
      </c>
      <c r="G33" s="128">
        <v>1000</v>
      </c>
      <c r="H33" s="479" t="s">
        <v>216</v>
      </c>
      <c r="I33" s="480">
        <f>E33*G33</f>
        <v>0</v>
      </c>
    </row>
    <row r="34" spans="2:9" ht="18.75" customHeight="1" x14ac:dyDescent="0.2">
      <c r="B34" s="276" t="s">
        <v>222</v>
      </c>
      <c r="C34" s="432">
        <f>SUM(I34:I34)</f>
        <v>0</v>
      </c>
      <c r="D34" s="235" t="s">
        <v>223</v>
      </c>
      <c r="E34" s="126">
        <f>K21+L21+M21+N21</f>
        <v>0</v>
      </c>
      <c r="F34" s="127" t="s">
        <v>215</v>
      </c>
      <c r="G34" s="128">
        <v>2000</v>
      </c>
      <c r="H34" s="479" t="s">
        <v>216</v>
      </c>
      <c r="I34" s="480">
        <f>E34*G34</f>
        <v>0</v>
      </c>
    </row>
    <row r="35" spans="2:9" ht="18.75" customHeight="1" x14ac:dyDescent="0.2">
      <c r="B35" s="276"/>
      <c r="C35" s="481"/>
      <c r="D35" s="86" t="s">
        <v>224</v>
      </c>
      <c r="E35" s="87"/>
      <c r="F35" s="88"/>
      <c r="G35" s="89"/>
      <c r="H35" s="482"/>
      <c r="I35" s="483"/>
    </row>
    <row r="36" spans="2:9" ht="18.75" customHeight="1" x14ac:dyDescent="0.2">
      <c r="B36" s="276" t="s">
        <v>225</v>
      </c>
      <c r="C36" s="432">
        <f>I36</f>
        <v>0</v>
      </c>
      <c r="D36" s="236" t="s">
        <v>226</v>
      </c>
      <c r="E36" s="129">
        <f>P21</f>
        <v>0</v>
      </c>
      <c r="F36" s="127" t="s">
        <v>215</v>
      </c>
      <c r="G36" s="128">
        <v>1000</v>
      </c>
      <c r="H36" s="479" t="s">
        <v>216</v>
      </c>
      <c r="I36" s="480">
        <f>E36*G36</f>
        <v>0</v>
      </c>
    </row>
    <row r="37" spans="2:9" ht="18.75" customHeight="1" x14ac:dyDescent="0.2">
      <c r="B37" s="276" t="s">
        <v>227</v>
      </c>
      <c r="C37" s="432">
        <f>SUM(C30:C36)*0.1</f>
        <v>0</v>
      </c>
      <c r="D37" s="86" t="s">
        <v>228</v>
      </c>
      <c r="E37" s="101"/>
      <c r="F37" s="87"/>
      <c r="G37" s="101"/>
      <c r="H37" s="484"/>
      <c r="I37" s="102"/>
    </row>
    <row r="38" spans="2:9" ht="18.75" customHeight="1" thickBot="1" x14ac:dyDescent="0.25">
      <c r="B38" s="280" t="s">
        <v>229</v>
      </c>
      <c r="C38" s="485">
        <f>SUM(C30:C37)*0.3</f>
        <v>0</v>
      </c>
      <c r="D38" s="254" t="s">
        <v>230</v>
      </c>
      <c r="E38" s="90"/>
      <c r="F38" s="91"/>
      <c r="G38" s="90"/>
      <c r="H38" s="486"/>
      <c r="I38" s="92"/>
    </row>
    <row r="39" spans="2:9" ht="18.75" customHeight="1" thickTop="1" thickBot="1" x14ac:dyDescent="0.25">
      <c r="B39" s="251" t="s">
        <v>231</v>
      </c>
      <c r="C39" s="118"/>
      <c r="D39" s="119"/>
      <c r="E39" s="604"/>
      <c r="F39" s="604"/>
      <c r="G39" s="120"/>
      <c r="H39" s="583">
        <f>SUM(C30,C34,C36,C37,C38,C31,C32,C33)</f>
        <v>0</v>
      </c>
      <c r="I39" s="584"/>
    </row>
    <row r="40" spans="2:9" ht="18.75" customHeight="1" thickBot="1" x14ac:dyDescent="0.25">
      <c r="B40" s="121" t="s">
        <v>232</v>
      </c>
      <c r="C40" s="122"/>
      <c r="D40" s="123"/>
      <c r="E40" s="283"/>
      <c r="F40" s="283"/>
      <c r="G40" s="124"/>
      <c r="H40" s="377"/>
      <c r="I40" s="378">
        <f>H39*0.1</f>
        <v>0</v>
      </c>
    </row>
    <row r="41" spans="2:9" ht="18.75" customHeight="1" thickBot="1" x14ac:dyDescent="0.25">
      <c r="B41" s="121" t="s">
        <v>210</v>
      </c>
      <c r="C41" s="122"/>
      <c r="D41" s="123"/>
      <c r="E41" s="283"/>
      <c r="F41" s="283"/>
      <c r="G41" s="124"/>
      <c r="H41" s="377"/>
      <c r="I41" s="378">
        <f>SUM(H39,I40)</f>
        <v>0</v>
      </c>
    </row>
    <row r="42" spans="2:9" ht="18.75" customHeight="1" x14ac:dyDescent="0.2">
      <c r="B42" s="85"/>
      <c r="C42" s="93"/>
      <c r="D42" s="85"/>
      <c r="E42" s="454"/>
      <c r="F42" s="94"/>
      <c r="G42" s="455"/>
      <c r="H42" s="456"/>
      <c r="I42" s="457"/>
    </row>
    <row r="43" spans="2:9" s="285" customFormat="1" ht="18.600000000000001" customHeight="1" x14ac:dyDescent="0.2">
      <c r="B43" s="458" t="s">
        <v>233</v>
      </c>
      <c r="C43" s="459"/>
      <c r="D43" s="617"/>
      <c r="E43" s="618"/>
      <c r="F43" s="618"/>
      <c r="G43" s="618"/>
      <c r="H43" s="618"/>
      <c r="I43" s="618"/>
    </row>
    <row r="44" spans="2:9" s="285" customFormat="1" ht="18.600000000000001" customHeight="1" thickBot="1" x14ac:dyDescent="0.25">
      <c r="B44" s="458" t="s">
        <v>234</v>
      </c>
      <c r="C44" s="458"/>
      <c r="D44" s="454"/>
      <c r="E44" s="454"/>
      <c r="F44" s="517" t="s">
        <v>235</v>
      </c>
      <c r="G44" s="517" t="s">
        <v>236</v>
      </c>
      <c r="H44" s="518" t="s">
        <v>237</v>
      </c>
    </row>
    <row r="45" spans="2:9" s="285" customFormat="1" ht="18.600000000000001" customHeight="1" thickTop="1" x14ac:dyDescent="0.2">
      <c r="B45" s="497" t="s">
        <v>238</v>
      </c>
      <c r="C45" s="605" t="s">
        <v>239</v>
      </c>
      <c r="D45" s="606"/>
      <c r="E45" s="498"/>
      <c r="F45" s="499" t="s">
        <v>240</v>
      </c>
      <c r="G45" s="500">
        <v>85</v>
      </c>
      <c r="H45" s="501">
        <f>SUM(I41*0.85)</f>
        <v>0</v>
      </c>
      <c r="I45" s="612">
        <f>H45+H46+H47</f>
        <v>0</v>
      </c>
    </row>
    <row r="46" spans="2:9" s="285" customFormat="1" ht="18.600000000000001" customHeight="1" x14ac:dyDescent="0.2">
      <c r="B46" s="494" t="s">
        <v>241</v>
      </c>
      <c r="C46" s="502"/>
      <c r="D46" s="503"/>
      <c r="E46" s="503"/>
      <c r="F46" s="504" t="s">
        <v>242</v>
      </c>
      <c r="G46" s="505">
        <v>10</v>
      </c>
      <c r="H46" s="501">
        <f>SUM(I41*0.1)</f>
        <v>0</v>
      </c>
      <c r="I46" s="613"/>
    </row>
    <row r="47" spans="2:9" s="285" customFormat="1" ht="18.600000000000001" customHeight="1" thickBot="1" x14ac:dyDescent="0.25">
      <c r="B47" s="494" t="s">
        <v>243</v>
      </c>
      <c r="C47" s="502"/>
      <c r="D47" s="506"/>
      <c r="E47" s="506"/>
      <c r="F47" s="504" t="s">
        <v>244</v>
      </c>
      <c r="G47" s="507">
        <f>100-G45-G46</f>
        <v>5</v>
      </c>
      <c r="H47" s="501">
        <f>SUM(I41*0.05)</f>
        <v>0</v>
      </c>
      <c r="I47" s="614"/>
    </row>
    <row r="48" spans="2:9" s="285" customFormat="1" x14ac:dyDescent="0.2">
      <c r="B48" s="494" t="s">
        <v>245</v>
      </c>
      <c r="C48" s="508" t="s">
        <v>246</v>
      </c>
      <c r="D48" s="241"/>
      <c r="E48" s="241"/>
      <c r="F48" s="509"/>
      <c r="G48" s="509">
        <v>0.1</v>
      </c>
      <c r="H48" s="510">
        <f>SUM(I41*0.1)</f>
        <v>0</v>
      </c>
    </row>
    <row r="49" spans="2:9" s="285" customFormat="1" x14ac:dyDescent="0.2">
      <c r="B49" s="494" t="s">
        <v>247</v>
      </c>
      <c r="C49" s="508" t="s">
        <v>248</v>
      </c>
      <c r="D49" s="511"/>
      <c r="E49" s="512"/>
      <c r="F49" s="509"/>
      <c r="G49" s="509">
        <v>0.1</v>
      </c>
      <c r="H49" s="510">
        <f>SUM(I41*0.1)</f>
        <v>0</v>
      </c>
    </row>
    <row r="50" spans="2:9" s="285" customFormat="1" x14ac:dyDescent="0.2">
      <c r="B50" s="494" t="s">
        <v>249</v>
      </c>
      <c r="C50" s="508" t="s">
        <v>250</v>
      </c>
      <c r="D50" s="511"/>
      <c r="E50" s="512"/>
      <c r="F50" s="509"/>
      <c r="G50" s="509">
        <v>0.1</v>
      </c>
      <c r="H50" s="510">
        <f>SUM(I41*0.1)</f>
        <v>0</v>
      </c>
    </row>
    <row r="51" spans="2:9" s="285" customFormat="1" x14ac:dyDescent="0.2">
      <c r="B51" s="494" t="s">
        <v>251</v>
      </c>
      <c r="C51" s="508" t="s">
        <v>252</v>
      </c>
      <c r="D51" s="511"/>
      <c r="E51" s="512"/>
      <c r="F51" s="509"/>
      <c r="G51" s="509">
        <v>0.1</v>
      </c>
      <c r="H51" s="510">
        <f>SUM(I41*0.1)</f>
        <v>0</v>
      </c>
    </row>
    <row r="52" spans="2:9" s="285" customFormat="1" ht="18" customHeight="1" x14ac:dyDescent="0.2">
      <c r="B52" s="494" t="s">
        <v>253</v>
      </c>
      <c r="C52" s="508" t="s">
        <v>254</v>
      </c>
      <c r="D52" s="511"/>
      <c r="E52" s="512"/>
      <c r="F52" s="509"/>
      <c r="G52" s="509">
        <v>0.1</v>
      </c>
      <c r="H52" s="510">
        <f>SUM(I41*0.1)</f>
        <v>0</v>
      </c>
    </row>
    <row r="53" spans="2:9" s="285" customFormat="1" ht="18" customHeight="1" x14ac:dyDescent="0.2">
      <c r="B53" s="459"/>
      <c r="C53" s="513"/>
      <c r="D53" s="454"/>
      <c r="E53" s="454"/>
      <c r="F53" s="514"/>
      <c r="G53" s="514"/>
      <c r="H53" s="515"/>
    </row>
    <row r="54" spans="2:9" s="285" customFormat="1" ht="18" customHeight="1" thickBot="1" x14ac:dyDescent="0.25">
      <c r="B54" s="458" t="s">
        <v>234</v>
      </c>
      <c r="C54" s="516"/>
      <c r="D54" s="454"/>
      <c r="E54" s="454"/>
      <c r="F54" s="517" t="s">
        <v>235</v>
      </c>
      <c r="G54" s="517" t="s">
        <v>236</v>
      </c>
      <c r="H54" s="518" t="s">
        <v>237</v>
      </c>
    </row>
    <row r="55" spans="2:9" s="285" customFormat="1" ht="18" customHeight="1" thickTop="1" x14ac:dyDescent="0.2">
      <c r="B55" s="497" t="s">
        <v>238</v>
      </c>
      <c r="C55" s="605" t="s">
        <v>239</v>
      </c>
      <c r="D55" s="606"/>
      <c r="E55" s="498"/>
      <c r="F55" s="499" t="s">
        <v>240</v>
      </c>
      <c r="G55" s="500">
        <v>85</v>
      </c>
      <c r="H55" s="510">
        <f>SUM(I41*0.85)</f>
        <v>0</v>
      </c>
      <c r="I55" s="612">
        <f>H55+H56+H57</f>
        <v>0</v>
      </c>
    </row>
    <row r="56" spans="2:9" s="285" customFormat="1" ht="18" customHeight="1" x14ac:dyDescent="0.2">
      <c r="B56" s="494" t="s">
        <v>241</v>
      </c>
      <c r="C56" s="502"/>
      <c r="D56" s="503"/>
      <c r="E56" s="503"/>
      <c r="F56" s="504" t="s">
        <v>242</v>
      </c>
      <c r="G56" s="505">
        <v>10</v>
      </c>
      <c r="H56" s="510">
        <f>SUM(I41*0.1)</f>
        <v>0</v>
      </c>
      <c r="I56" s="613"/>
    </row>
    <row r="57" spans="2:9" s="285" customFormat="1" ht="18" customHeight="1" thickBot="1" x14ac:dyDescent="0.25">
      <c r="B57" s="494" t="s">
        <v>243</v>
      </c>
      <c r="C57" s="502"/>
      <c r="D57" s="506"/>
      <c r="E57" s="506"/>
      <c r="F57" s="504" t="s">
        <v>244</v>
      </c>
      <c r="G57" s="507">
        <f>100-G55-G56</f>
        <v>5</v>
      </c>
      <c r="H57" s="510">
        <f>SUM(I41*0.05)</f>
        <v>0</v>
      </c>
      <c r="I57" s="614"/>
    </row>
    <row r="58" spans="2:9" s="285" customFormat="1" ht="18" customHeight="1" x14ac:dyDescent="0.2">
      <c r="B58" s="494" t="s">
        <v>245</v>
      </c>
      <c r="C58" s="508" t="s">
        <v>246</v>
      </c>
      <c r="D58" s="241"/>
      <c r="E58" s="241"/>
      <c r="F58" s="509"/>
      <c r="G58" s="509">
        <v>0.1</v>
      </c>
      <c r="H58" s="510">
        <f>SUM(I41*0.1)</f>
        <v>0</v>
      </c>
    </row>
    <row r="59" spans="2:9" s="285" customFormat="1" ht="18" customHeight="1" x14ac:dyDescent="0.2">
      <c r="B59" s="494" t="s">
        <v>247</v>
      </c>
      <c r="C59" s="508" t="s">
        <v>248</v>
      </c>
      <c r="D59" s="511"/>
      <c r="E59" s="512"/>
      <c r="F59" s="509"/>
      <c r="G59" s="509">
        <v>0.1</v>
      </c>
      <c r="H59" s="510">
        <f>SUM(I41*0.1)</f>
        <v>0</v>
      </c>
    </row>
    <row r="60" spans="2:9" s="285" customFormat="1" ht="18" customHeight="1" x14ac:dyDescent="0.2">
      <c r="B60" s="494" t="s">
        <v>249</v>
      </c>
      <c r="C60" s="508" t="s">
        <v>250</v>
      </c>
      <c r="D60" s="511"/>
      <c r="E60" s="512"/>
      <c r="F60" s="509"/>
      <c r="G60" s="509">
        <v>0.1</v>
      </c>
      <c r="H60" s="510">
        <f>SUM(I41*0.1)</f>
        <v>0</v>
      </c>
    </row>
    <row r="61" spans="2:9" s="285" customFormat="1" ht="18" customHeight="1" x14ac:dyDescent="0.2">
      <c r="B61" s="494" t="s">
        <v>251</v>
      </c>
      <c r="C61" s="508" t="s">
        <v>252</v>
      </c>
      <c r="D61" s="511"/>
      <c r="E61" s="512"/>
      <c r="F61" s="509"/>
      <c r="G61" s="509">
        <v>0.1</v>
      </c>
      <c r="H61" s="510">
        <f>SUM(I41*0.1)</f>
        <v>0</v>
      </c>
    </row>
    <row r="62" spans="2:9" s="285" customFormat="1" ht="18" customHeight="1" x14ac:dyDescent="0.2">
      <c r="B62" s="494" t="s">
        <v>253</v>
      </c>
      <c r="C62" s="508" t="s">
        <v>254</v>
      </c>
      <c r="D62" s="511"/>
      <c r="E62" s="512"/>
      <c r="F62" s="509"/>
      <c r="G62" s="509">
        <v>0.1</v>
      </c>
      <c r="H62" s="510">
        <f>SUM(I41*0.1)</f>
        <v>0</v>
      </c>
    </row>
    <row r="63" spans="2:9" s="285" customFormat="1" ht="18" customHeight="1" x14ac:dyDescent="0.2">
      <c r="B63" s="459"/>
      <c r="C63" s="513"/>
      <c r="D63" s="454"/>
      <c r="E63" s="454"/>
      <c r="F63" s="514"/>
      <c r="G63" s="514"/>
      <c r="H63" s="515"/>
    </row>
    <row r="64" spans="2:9" s="285" customFormat="1" ht="18.600000000000001" customHeight="1" thickBot="1" x14ac:dyDescent="0.25">
      <c r="B64" s="516" t="s">
        <v>255</v>
      </c>
      <c r="C64" s="459"/>
      <c r="D64" s="454"/>
      <c r="E64" s="454"/>
      <c r="F64" s="517" t="s">
        <v>235</v>
      </c>
      <c r="G64" s="519" t="s">
        <v>236</v>
      </c>
      <c r="H64" s="518" t="s">
        <v>237</v>
      </c>
    </row>
    <row r="65" spans="2:9" s="285" customFormat="1" ht="15" customHeight="1" thickTop="1" x14ac:dyDescent="0.2">
      <c r="B65" s="497" t="s">
        <v>238</v>
      </c>
      <c r="C65" s="605"/>
      <c r="D65" s="615"/>
      <c r="E65" s="616"/>
      <c r="F65" s="520" t="s">
        <v>492</v>
      </c>
      <c r="G65" s="500">
        <v>75</v>
      </c>
      <c r="H65" s="521">
        <f>SUM(I41*0.3)</f>
        <v>0</v>
      </c>
      <c r="I65" s="612">
        <f>H65+H66+H67</f>
        <v>0</v>
      </c>
    </row>
    <row r="66" spans="2:9" s="285" customFormat="1" ht="15" customHeight="1" x14ac:dyDescent="0.2">
      <c r="B66" s="494" t="s">
        <v>241</v>
      </c>
      <c r="C66" s="605"/>
      <c r="D66" s="615"/>
      <c r="E66" s="616"/>
      <c r="F66" s="504" t="s">
        <v>493</v>
      </c>
      <c r="G66" s="505">
        <v>20</v>
      </c>
      <c r="H66" s="521">
        <f>SUM(I41*0.4)</f>
        <v>0</v>
      </c>
      <c r="I66" s="613"/>
    </row>
    <row r="67" spans="2:9" s="285" customFormat="1" ht="15" customHeight="1" thickBot="1" x14ac:dyDescent="0.25">
      <c r="B67" s="494" t="s">
        <v>243</v>
      </c>
      <c r="C67" s="605"/>
      <c r="D67" s="615"/>
      <c r="E67" s="616"/>
      <c r="F67" s="504" t="s">
        <v>494</v>
      </c>
      <c r="G67" s="507">
        <v>5</v>
      </c>
      <c r="H67" s="521">
        <f>SUM(I41*0.2)</f>
        <v>0</v>
      </c>
      <c r="I67" s="614"/>
    </row>
    <row r="68" spans="2:9" s="285" customFormat="1" ht="15" customHeight="1" x14ac:dyDescent="0.2">
      <c r="B68" s="494" t="s">
        <v>256</v>
      </c>
      <c r="C68" s="586"/>
      <c r="D68" s="587"/>
      <c r="E68" s="588"/>
      <c r="F68" s="522"/>
      <c r="G68" s="523">
        <v>0.2</v>
      </c>
      <c r="H68" s="510">
        <f t="shared" ref="H68:H71" si="1">SUM($I$41)*0.2</f>
        <v>0</v>
      </c>
    </row>
    <row r="69" spans="2:9" s="285" customFormat="1" ht="15" customHeight="1" x14ac:dyDescent="0.2">
      <c r="B69" s="494" t="s">
        <v>256</v>
      </c>
      <c r="C69" s="586"/>
      <c r="D69" s="587"/>
      <c r="E69" s="588"/>
      <c r="F69" s="522"/>
      <c r="G69" s="523">
        <v>0.2</v>
      </c>
      <c r="H69" s="510">
        <f t="shared" si="1"/>
        <v>0</v>
      </c>
    </row>
    <row r="70" spans="2:9" s="285" customFormat="1" ht="15" customHeight="1" x14ac:dyDescent="0.2">
      <c r="B70" s="494" t="s">
        <v>256</v>
      </c>
      <c r="C70" s="586"/>
      <c r="D70" s="587"/>
      <c r="E70" s="588"/>
      <c r="F70" s="522"/>
      <c r="G70" s="523">
        <v>0.2</v>
      </c>
      <c r="H70" s="510">
        <f t="shared" si="1"/>
        <v>0</v>
      </c>
    </row>
    <row r="71" spans="2:9" s="285" customFormat="1" ht="15" customHeight="1" x14ac:dyDescent="0.2">
      <c r="B71" s="494" t="s">
        <v>256</v>
      </c>
      <c r="C71" s="586"/>
      <c r="D71" s="587"/>
      <c r="E71" s="588"/>
      <c r="F71" s="522"/>
      <c r="G71" s="523">
        <v>0.2</v>
      </c>
      <c r="H71" s="510">
        <f t="shared" si="1"/>
        <v>0</v>
      </c>
    </row>
    <row r="72" spans="2:9" s="285" customFormat="1" ht="15" customHeight="1" x14ac:dyDescent="0.2">
      <c r="B72" s="494" t="s">
        <v>256</v>
      </c>
      <c r="C72" s="586"/>
      <c r="D72" s="587"/>
      <c r="E72" s="588"/>
      <c r="F72" s="522"/>
      <c r="G72" s="523">
        <v>0.2</v>
      </c>
      <c r="H72" s="510">
        <f>SUM($I$41)*0.2</f>
        <v>0</v>
      </c>
    </row>
    <row r="73" spans="2:9" s="285" customFormat="1" ht="18.600000000000001" customHeight="1" x14ac:dyDescent="0.2">
      <c r="B73" s="459"/>
      <c r="C73" s="459"/>
      <c r="D73" s="461"/>
      <c r="E73" s="461"/>
      <c r="F73" s="462"/>
      <c r="G73" s="463"/>
      <c r="H73" s="464"/>
    </row>
    <row r="74" spans="2:9" ht="69" customHeight="1" x14ac:dyDescent="0.2">
      <c r="B74" s="609" t="s">
        <v>495</v>
      </c>
      <c r="C74" s="610"/>
      <c r="D74" s="610"/>
      <c r="E74" s="610"/>
      <c r="F74" s="610"/>
      <c r="G74" s="610"/>
      <c r="H74" s="610"/>
      <c r="I74" s="611"/>
    </row>
    <row r="75" spans="2:9" ht="18.75" customHeight="1" x14ac:dyDescent="0.2">
      <c r="B75" s="45"/>
      <c r="C75" s="84"/>
      <c r="D75" s="45"/>
      <c r="E75" s="46"/>
      <c r="F75" s="46"/>
      <c r="G75" s="465"/>
      <c r="H75" s="417"/>
      <c r="I75" s="466"/>
    </row>
    <row r="76" spans="2:9" ht="18.75" customHeight="1" thickBot="1" x14ac:dyDescent="0.25">
      <c r="B76" s="607" t="s">
        <v>257</v>
      </c>
      <c r="C76" s="608"/>
      <c r="D76" s="608"/>
      <c r="E76" s="608"/>
      <c r="F76" s="608"/>
      <c r="G76" s="608"/>
      <c r="H76" s="608"/>
      <c r="I76" s="608"/>
    </row>
    <row r="77" spans="2:9" ht="18.75" customHeight="1" x14ac:dyDescent="0.2">
      <c r="B77" s="43" t="s">
        <v>258</v>
      </c>
      <c r="C77" s="487"/>
      <c r="D77" s="379" t="s">
        <v>259</v>
      </c>
      <c r="E77" s="44"/>
      <c r="F77" s="488"/>
      <c r="G77" s="44"/>
      <c r="H77" s="488"/>
      <c r="I77" s="489"/>
    </row>
    <row r="78" spans="2:9" ht="18.75" customHeight="1" x14ac:dyDescent="0.2">
      <c r="B78" s="252" t="s">
        <v>260</v>
      </c>
      <c r="C78" s="490">
        <f>I78</f>
        <v>0</v>
      </c>
      <c r="D78" s="126" t="s">
        <v>261</v>
      </c>
      <c r="E78" s="376"/>
      <c r="F78" s="127" t="s">
        <v>215</v>
      </c>
      <c r="G78" s="128">
        <v>6000</v>
      </c>
      <c r="H78" s="479" t="s">
        <v>216</v>
      </c>
      <c r="I78" s="480">
        <f>E78*G78</f>
        <v>0</v>
      </c>
    </row>
    <row r="79" spans="2:9" ht="18.75" customHeight="1" x14ac:dyDescent="0.2">
      <c r="B79" s="252" t="s">
        <v>262</v>
      </c>
      <c r="C79" s="490">
        <f>I79</f>
        <v>0</v>
      </c>
      <c r="D79" s="126" t="s">
        <v>261</v>
      </c>
      <c r="E79" s="376"/>
      <c r="F79" s="127" t="s">
        <v>263</v>
      </c>
      <c r="G79" s="128">
        <v>1000</v>
      </c>
      <c r="H79" s="479" t="s">
        <v>216</v>
      </c>
      <c r="I79" s="480">
        <f>E79*0.8*G79</f>
        <v>0</v>
      </c>
    </row>
    <row r="80" spans="2:9" ht="18.75" customHeight="1" x14ac:dyDescent="0.2">
      <c r="B80" s="252" t="s">
        <v>264</v>
      </c>
      <c r="C80" s="490">
        <f>I80</f>
        <v>0</v>
      </c>
      <c r="D80" s="126" t="s">
        <v>261</v>
      </c>
      <c r="E80" s="376"/>
      <c r="F80" s="127" t="s">
        <v>263</v>
      </c>
      <c r="G80" s="128">
        <v>1000</v>
      </c>
      <c r="H80" s="479" t="s">
        <v>216</v>
      </c>
      <c r="I80" s="480">
        <f>E80*0.8*G80</f>
        <v>0</v>
      </c>
    </row>
    <row r="81" spans="2:9" ht="18.75" customHeight="1" thickBot="1" x14ac:dyDescent="0.25">
      <c r="B81" s="253" t="s">
        <v>265</v>
      </c>
      <c r="C81" s="491">
        <f>SUM(C78:C80)*0.3</f>
        <v>0</v>
      </c>
      <c r="D81" s="140" t="s">
        <v>266</v>
      </c>
      <c r="E81" s="141"/>
      <c r="F81" s="142"/>
      <c r="G81" s="143"/>
      <c r="H81" s="492"/>
      <c r="I81" s="493"/>
    </row>
    <row r="82" spans="2:9" ht="18.75" customHeight="1" thickBot="1" x14ac:dyDescent="0.25">
      <c r="B82" s="251" t="s">
        <v>267</v>
      </c>
      <c r="C82" s="118"/>
      <c r="D82" s="119"/>
      <c r="E82" s="604"/>
      <c r="F82" s="604"/>
      <c r="G82" s="120"/>
      <c r="H82" s="583">
        <f>SUM(C78:C81)</f>
        <v>0</v>
      </c>
      <c r="I82" s="584"/>
    </row>
    <row r="83" spans="2:9" ht="18.75" customHeight="1" thickBot="1" x14ac:dyDescent="0.25">
      <c r="B83" s="121" t="s">
        <v>232</v>
      </c>
      <c r="C83" s="122"/>
      <c r="D83" s="123"/>
      <c r="E83" s="283"/>
      <c r="F83" s="283"/>
      <c r="G83" s="124"/>
      <c r="H83" s="377"/>
      <c r="I83" s="378">
        <f>H82*0.1</f>
        <v>0</v>
      </c>
    </row>
    <row r="84" spans="2:9" ht="18.75" customHeight="1" thickBot="1" x14ac:dyDescent="0.25">
      <c r="B84" s="121" t="s">
        <v>268</v>
      </c>
      <c r="C84" s="122"/>
      <c r="D84" s="123"/>
      <c r="E84" s="283"/>
      <c r="F84" s="283"/>
      <c r="G84" s="124"/>
      <c r="H84" s="377"/>
      <c r="I84" s="378">
        <f>SUM(H82,I83)</f>
        <v>0</v>
      </c>
    </row>
    <row r="85" spans="2:9" ht="12" customHeight="1" x14ac:dyDescent="0.2"/>
    <row r="86" spans="2:9" ht="18.75" customHeight="1" x14ac:dyDescent="0.2">
      <c r="C86" s="287"/>
      <c r="E86" s="36"/>
      <c r="G86" s="36"/>
    </row>
    <row r="87" spans="2:9" s="285" customFormat="1" ht="18.75" customHeight="1" x14ac:dyDescent="0.2">
      <c r="B87" s="474" t="s">
        <v>269</v>
      </c>
      <c r="C87" s="475" t="s">
        <v>270</v>
      </c>
      <c r="D87" s="454"/>
      <c r="E87" s="454"/>
      <c r="F87" s="417"/>
      <c r="G87" s="476"/>
    </row>
    <row r="88" spans="2:9" s="285" customFormat="1" ht="18.75" customHeight="1" x14ac:dyDescent="0.2">
      <c r="B88" s="494" t="s">
        <v>271</v>
      </c>
      <c r="C88" s="586" t="s">
        <v>272</v>
      </c>
      <c r="D88" s="595"/>
      <c r="E88" s="595"/>
      <c r="F88" s="595"/>
      <c r="G88" s="596"/>
      <c r="H88" s="589" t="s">
        <v>273</v>
      </c>
      <c r="I88" s="590"/>
    </row>
    <row r="89" spans="2:9" s="285" customFormat="1" ht="18.75" customHeight="1" thickBot="1" x14ac:dyDescent="0.25">
      <c r="B89" s="495" t="s">
        <v>274</v>
      </c>
      <c r="C89" s="597" t="s">
        <v>275</v>
      </c>
      <c r="D89" s="598"/>
      <c r="E89" s="598"/>
      <c r="F89" s="598"/>
      <c r="G89" s="599"/>
      <c r="H89" s="591" t="s">
        <v>273</v>
      </c>
      <c r="I89" s="592"/>
    </row>
    <row r="90" spans="2:9" ht="18.75" customHeight="1" thickBot="1" x14ac:dyDescent="0.25">
      <c r="B90" s="121" t="s">
        <v>276</v>
      </c>
      <c r="C90" s="122"/>
      <c r="D90" s="123"/>
      <c r="E90" s="600"/>
      <c r="F90" s="600"/>
      <c r="G90" s="124"/>
      <c r="H90" s="593">
        <f>SUM(C86:C89)</f>
        <v>0</v>
      </c>
      <c r="I90" s="594"/>
    </row>
    <row r="91" spans="2:9" ht="18.75" customHeight="1" thickBot="1" x14ac:dyDescent="0.25">
      <c r="B91" s="121" t="s">
        <v>232</v>
      </c>
      <c r="C91" s="122"/>
      <c r="D91" s="123"/>
      <c r="E91" s="283"/>
      <c r="F91" s="283"/>
      <c r="G91" s="124"/>
      <c r="H91" s="496"/>
      <c r="I91" s="125">
        <f>H90*0.1</f>
        <v>0</v>
      </c>
    </row>
    <row r="92" spans="2:9" ht="18.75" customHeight="1" thickBot="1" x14ac:dyDescent="0.25">
      <c r="B92" s="121" t="s">
        <v>268</v>
      </c>
      <c r="C92" s="122"/>
      <c r="D92" s="123"/>
      <c r="E92" s="283"/>
      <c r="F92" s="283"/>
      <c r="G92" s="124"/>
      <c r="H92" s="496"/>
      <c r="I92" s="125">
        <f>SUM(H90,I91)</f>
        <v>0</v>
      </c>
    </row>
    <row r="93" spans="2:9" x14ac:dyDescent="0.2">
      <c r="C93" s="287"/>
      <c r="E93" s="36"/>
      <c r="G93" s="36"/>
      <c r="I93" s="287"/>
    </row>
    <row r="94" spans="2:9" x14ac:dyDescent="0.2">
      <c r="C94" s="287"/>
      <c r="E94" s="36"/>
      <c r="G94" s="36"/>
      <c r="I94" s="287"/>
    </row>
    <row r="95" spans="2:9" x14ac:dyDescent="0.2">
      <c r="C95" s="287"/>
      <c r="E95" s="36"/>
      <c r="G95" s="36"/>
      <c r="I95" s="287"/>
    </row>
    <row r="96" spans="2:9" x14ac:dyDescent="0.2">
      <c r="C96" s="287"/>
      <c r="E96" s="36"/>
      <c r="G96" s="36"/>
    </row>
    <row r="97" spans="2:7" x14ac:dyDescent="0.2">
      <c r="B97" s="31"/>
      <c r="C97" s="287"/>
      <c r="E97" s="36"/>
      <c r="G97" s="36"/>
    </row>
    <row r="98" spans="2:7" x14ac:dyDescent="0.2">
      <c r="B98" s="31"/>
      <c r="C98" s="287"/>
      <c r="E98" s="36"/>
      <c r="F98" s="478"/>
      <c r="G98" s="36"/>
    </row>
    <row r="99" spans="2:7" x14ac:dyDescent="0.2">
      <c r="E99" s="36"/>
      <c r="F99" s="478"/>
      <c r="G99" s="36"/>
    </row>
    <row r="100" spans="2:7" x14ac:dyDescent="0.2">
      <c r="B100" s="417"/>
      <c r="C100" s="286"/>
      <c r="D100" s="417"/>
      <c r="E100" s="36"/>
      <c r="G100" s="36"/>
    </row>
    <row r="101" spans="2:7" x14ac:dyDescent="0.2">
      <c r="B101" s="417"/>
      <c r="C101" s="286"/>
      <c r="D101" s="417"/>
      <c r="E101" s="36"/>
      <c r="G101" s="36"/>
    </row>
    <row r="102" spans="2:7" x14ac:dyDescent="0.2">
      <c r="B102" s="417"/>
      <c r="C102" s="287"/>
      <c r="E102" s="36"/>
      <c r="G102" s="36"/>
    </row>
    <row r="103" spans="2:7" x14ac:dyDescent="0.2">
      <c r="E103" s="36"/>
      <c r="G103" s="36"/>
    </row>
    <row r="104" spans="2:7" x14ac:dyDescent="0.2">
      <c r="E104" s="36"/>
      <c r="G104" s="36"/>
    </row>
    <row r="105" spans="2:7" x14ac:dyDescent="0.2">
      <c r="E105" s="36"/>
      <c r="G105" s="36"/>
    </row>
    <row r="106" spans="2:7" x14ac:dyDescent="0.2">
      <c r="E106" s="36"/>
      <c r="G106" s="36"/>
    </row>
    <row r="107" spans="2:7" x14ac:dyDescent="0.2">
      <c r="E107" s="36"/>
      <c r="G107" s="36"/>
    </row>
    <row r="108" spans="2:7" x14ac:dyDescent="0.2">
      <c r="E108" s="36"/>
      <c r="G108" s="36"/>
    </row>
    <row r="109" spans="2:7" x14ac:dyDescent="0.2">
      <c r="E109" s="36"/>
      <c r="G109" s="36"/>
    </row>
    <row r="110" spans="2:7" x14ac:dyDescent="0.2">
      <c r="E110" s="36"/>
      <c r="G110" s="36"/>
    </row>
    <row r="111" spans="2:7" x14ac:dyDescent="0.2">
      <c r="E111" s="36"/>
      <c r="G111" s="36"/>
    </row>
    <row r="112" spans="2:7" x14ac:dyDescent="0.2">
      <c r="E112" s="36"/>
      <c r="G112" s="36"/>
    </row>
    <row r="113" spans="5:7" x14ac:dyDescent="0.2">
      <c r="E113" s="36"/>
      <c r="G113" s="36"/>
    </row>
    <row r="114" spans="5:7" x14ac:dyDescent="0.2">
      <c r="E114" s="36"/>
    </row>
    <row r="115" spans="5:7" x14ac:dyDescent="0.2">
      <c r="E115" s="36"/>
    </row>
  </sheetData>
  <mergeCells count="46">
    <mergeCell ref="D43:I43"/>
    <mergeCell ref="G1:I1"/>
    <mergeCell ref="F2:F3"/>
    <mergeCell ref="G2:I2"/>
    <mergeCell ref="B3:D4"/>
    <mergeCell ref="G3:I3"/>
    <mergeCell ref="G4:I4"/>
    <mergeCell ref="D14:I14"/>
    <mergeCell ref="E25:F25"/>
    <mergeCell ref="D12:E12"/>
    <mergeCell ref="G12:H12"/>
    <mergeCell ref="F5:I5"/>
    <mergeCell ref="H25:I25"/>
    <mergeCell ref="C7:I7"/>
    <mergeCell ref="C45:D45"/>
    <mergeCell ref="E82:F82"/>
    <mergeCell ref="H82:I82"/>
    <mergeCell ref="B76:I76"/>
    <mergeCell ref="B74:I74"/>
    <mergeCell ref="C55:D55"/>
    <mergeCell ref="I45:I47"/>
    <mergeCell ref="I55:I57"/>
    <mergeCell ref="C72:E72"/>
    <mergeCell ref="C67:E67"/>
    <mergeCell ref="C68:E68"/>
    <mergeCell ref="I65:I67"/>
    <mergeCell ref="C69:E69"/>
    <mergeCell ref="C70:E70"/>
    <mergeCell ref="C66:E66"/>
    <mergeCell ref="C65:E65"/>
    <mergeCell ref="C71:E71"/>
    <mergeCell ref="H88:I88"/>
    <mergeCell ref="H89:I89"/>
    <mergeCell ref="H90:I90"/>
    <mergeCell ref="C88:G88"/>
    <mergeCell ref="C89:G89"/>
    <mergeCell ref="E90:F90"/>
    <mergeCell ref="C8:I8"/>
    <mergeCell ref="C10:I10"/>
    <mergeCell ref="D21:F21"/>
    <mergeCell ref="C9:G9"/>
    <mergeCell ref="H39:I39"/>
    <mergeCell ref="C11:E11"/>
    <mergeCell ref="G11:I11"/>
    <mergeCell ref="C29:I29"/>
    <mergeCell ref="E39:F39"/>
  </mergeCells>
  <phoneticPr fontId="3"/>
  <dataValidations count="3">
    <dataValidation type="list" allowBlank="1" showInputMessage="1" showErrorMessage="1" sqref="C18:C19" xr:uid="{00000000-0002-0000-0400-000000000000}">
      <formula1>"300000,200000"</formula1>
    </dataValidation>
    <dataValidation type="list" allowBlank="1" showInputMessage="1" showErrorMessage="1" sqref="C16" xr:uid="{00000000-0002-0000-0400-000001000000}">
      <formula1>"200000,100000"</formula1>
    </dataValidation>
    <dataValidation type="list" allowBlank="1" showInputMessage="1" showErrorMessage="1" sqref="I9" xr:uid="{00000000-0002-0000-0400-000002000000}">
      <formula1>"Ⅰ相,Ⅱ相,Ⅲ相,Ⅱ/Ⅲ相,Ⅰ相(first-in-man)"</formula1>
    </dataValidation>
  </dataValidations>
  <pageMargins left="0.25" right="0.25" top="0.75" bottom="0.75" header="0.3" footer="0.3"/>
  <pageSetup paperSize="9" scale="76" fitToHeight="0"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P115"/>
  <sheetViews>
    <sheetView view="pageBreakPreview" topLeftCell="A16" zoomScale="130" zoomScaleNormal="100" zoomScaleSheetLayoutView="130" workbookViewId="0">
      <selection activeCell="K18" sqref="K18"/>
    </sheetView>
  </sheetViews>
  <sheetFormatPr defaultColWidth="9" defaultRowHeight="13.2" x14ac:dyDescent="0.2"/>
  <cols>
    <col min="1" max="1" width="10.33203125" style="412" customWidth="1"/>
    <col min="2" max="2" width="20.77734375" style="412" customWidth="1"/>
    <col min="3" max="4" width="12.33203125" style="412" customWidth="1"/>
    <col min="5" max="5" width="12.21875" style="33" customWidth="1"/>
    <col min="6" max="6" width="12.21875" style="412" customWidth="1"/>
    <col min="7" max="7" width="12.21875" style="33" customWidth="1"/>
    <col min="8" max="8" width="12.21875" style="412" bestFit="1" customWidth="1"/>
    <col min="9" max="9" width="17.33203125" style="412" bestFit="1" customWidth="1"/>
    <col min="10" max="10" width="10.33203125" style="412" customWidth="1"/>
    <col min="11" max="16" width="17.33203125" style="412" customWidth="1"/>
    <col min="17" max="16384" width="9" style="412"/>
  </cols>
  <sheetData>
    <row r="1" spans="1:14" ht="16.5" customHeight="1" x14ac:dyDescent="0.2">
      <c r="A1" s="412" t="s">
        <v>166</v>
      </c>
      <c r="F1" s="34" t="s">
        <v>167</v>
      </c>
      <c r="G1" s="619" t="s">
        <v>485</v>
      </c>
      <c r="H1" s="619"/>
      <c r="I1" s="620"/>
    </row>
    <row r="2" spans="1:14" ht="15" customHeight="1" x14ac:dyDescent="0.2">
      <c r="F2" s="621" t="s">
        <v>168</v>
      </c>
      <c r="G2" s="623" t="s">
        <v>489</v>
      </c>
      <c r="H2" s="623"/>
      <c r="I2" s="624"/>
    </row>
    <row r="3" spans="1:14" ht="15" customHeight="1" thickBot="1" x14ac:dyDescent="0.25">
      <c r="B3" s="625" t="s">
        <v>169</v>
      </c>
      <c r="C3" s="625"/>
      <c r="D3" s="625"/>
      <c r="E3" s="35"/>
      <c r="F3" s="622"/>
      <c r="G3" s="627" t="s">
        <v>490</v>
      </c>
      <c r="H3" s="627"/>
      <c r="I3" s="628"/>
    </row>
    <row r="4" spans="1:14" ht="15" customHeight="1" x14ac:dyDescent="0.2">
      <c r="B4" s="626"/>
      <c r="C4" s="626"/>
      <c r="D4" s="626"/>
      <c r="E4" s="35"/>
      <c r="F4" s="36"/>
      <c r="G4" s="629"/>
      <c r="H4" s="629"/>
      <c r="I4" s="629"/>
    </row>
    <row r="5" spans="1:14" ht="14.25" customHeight="1" x14ac:dyDescent="0.2">
      <c r="B5" s="413"/>
      <c r="F5" s="635" t="s">
        <v>488</v>
      </c>
      <c r="G5" s="635"/>
      <c r="H5" s="635"/>
      <c r="I5" s="635"/>
    </row>
    <row r="6" spans="1:14" ht="14.25" customHeight="1" thickBot="1" x14ac:dyDescent="0.25">
      <c r="B6" s="414"/>
      <c r="C6" s="414"/>
      <c r="D6" s="414"/>
      <c r="E6" s="37"/>
      <c r="F6" s="414"/>
      <c r="G6" s="37"/>
      <c r="H6" s="414"/>
      <c r="I6" s="414"/>
      <c r="K6" s="35"/>
      <c r="L6" s="35"/>
      <c r="M6" s="35"/>
      <c r="N6" s="35"/>
    </row>
    <row r="7" spans="1:14" ht="21" customHeight="1" x14ac:dyDescent="0.2">
      <c r="B7" s="415" t="s">
        <v>170</v>
      </c>
      <c r="C7" s="636" t="str">
        <f>【付録】臨床試験研究費算定明細書【初回】!C7</f>
        <v>○○製薬株式会社</v>
      </c>
      <c r="D7" s="637"/>
      <c r="E7" s="637"/>
      <c r="F7" s="637"/>
      <c r="G7" s="637"/>
      <c r="H7" s="637"/>
      <c r="I7" s="638"/>
      <c r="K7" s="35"/>
      <c r="L7" s="35"/>
      <c r="M7" s="35"/>
      <c r="N7" s="35"/>
    </row>
    <row r="8" spans="1:14" ht="90.75" customHeight="1" x14ac:dyDescent="0.2">
      <c r="B8" s="416" t="s">
        <v>171</v>
      </c>
      <c r="C8" s="571"/>
      <c r="D8" s="572"/>
      <c r="E8" s="572"/>
      <c r="F8" s="572"/>
      <c r="G8" s="572"/>
      <c r="H8" s="572"/>
      <c r="I8" s="573"/>
    </row>
    <row r="9" spans="1:14" ht="27.6" customHeight="1" x14ac:dyDescent="0.2">
      <c r="B9" s="416" t="s">
        <v>172</v>
      </c>
      <c r="C9" s="580" t="str">
        <f>【付録】臨床試験研究費算定明細書【初回】!C9</f>
        <v>ABC-DEFG-123</v>
      </c>
      <c r="D9" s="581"/>
      <c r="E9" s="581"/>
      <c r="F9" s="581"/>
      <c r="G9" s="582"/>
      <c r="H9" s="417" t="s">
        <v>173</v>
      </c>
      <c r="I9" s="334" t="s">
        <v>174</v>
      </c>
    </row>
    <row r="10" spans="1:14" ht="21" customHeight="1" x14ac:dyDescent="0.2">
      <c r="B10" s="416" t="s">
        <v>175</v>
      </c>
      <c r="C10" s="574" t="str">
        <f>【付録】臨床試験研究費算定明細書【初回】!C10</f>
        <v>食道胃外科　○○　○○</v>
      </c>
      <c r="D10" s="575"/>
      <c r="E10" s="575"/>
      <c r="F10" s="575"/>
      <c r="G10" s="575"/>
      <c r="H10" s="576"/>
      <c r="I10" s="577"/>
      <c r="K10" s="419"/>
    </row>
    <row r="11" spans="1:14" s="420" customFormat="1" ht="24.75" customHeight="1" x14ac:dyDescent="0.2">
      <c r="B11" s="421" t="s">
        <v>176</v>
      </c>
      <c r="C11" s="585">
        <f>【付録】臨床試験研究費算定明細書【初回】!C11</f>
        <v>45922</v>
      </c>
      <c r="D11" s="576"/>
      <c r="E11" s="576"/>
      <c r="F11" s="418" t="s">
        <v>177</v>
      </c>
      <c r="G11" s="585">
        <f>【付録】臨床試験研究費算定明細書【初回】!G11</f>
        <v>46934</v>
      </c>
      <c r="H11" s="576"/>
      <c r="I11" s="577"/>
      <c r="K11" s="422" t="str">
        <f>DATEDIF(C11,G11,"Y")&amp;"年"&amp;DATEDIF(C11,G11,"YM")&amp;"ヶ月"&amp;DATEDIF(C11,G11,"MD")&amp;"日"</f>
        <v>2年9ヶ月8日</v>
      </c>
      <c r="L11" s="27"/>
    </row>
    <row r="12" spans="1:14" s="420" customFormat="1" ht="24.75" customHeight="1" x14ac:dyDescent="0.2">
      <c r="B12" s="423" t="s">
        <v>178</v>
      </c>
      <c r="C12" s="424">
        <f>【付録】臨床試験研究費算定明細書【初回】!C12</f>
        <v>3</v>
      </c>
      <c r="D12" s="632" t="s">
        <v>179</v>
      </c>
      <c r="E12" s="633"/>
      <c r="F12" s="425">
        <v>0</v>
      </c>
      <c r="G12" s="634" t="s">
        <v>180</v>
      </c>
      <c r="H12" s="633"/>
      <c r="I12" s="426">
        <f>SUM(C12,F12)</f>
        <v>3</v>
      </c>
      <c r="K12" s="427"/>
      <c r="L12" s="428"/>
    </row>
    <row r="13" spans="1:14" ht="12" customHeight="1" thickBot="1" x14ac:dyDescent="0.25"/>
    <row r="14" spans="1:14" s="417" customFormat="1" ht="18.75" customHeight="1" x14ac:dyDescent="0.2">
      <c r="B14" s="415" t="s">
        <v>181</v>
      </c>
      <c r="C14" s="429" t="s">
        <v>182</v>
      </c>
      <c r="D14" s="630" t="s">
        <v>183</v>
      </c>
      <c r="E14" s="630"/>
      <c r="F14" s="630"/>
      <c r="G14" s="630"/>
      <c r="H14" s="630"/>
      <c r="I14" s="631"/>
    </row>
    <row r="15" spans="1:14" ht="18.75" customHeight="1" x14ac:dyDescent="0.2">
      <c r="B15" s="38" t="s">
        <v>184</v>
      </c>
      <c r="C15" s="117"/>
      <c r="D15" s="31"/>
      <c r="E15" s="39"/>
      <c r="F15" s="417"/>
      <c r="G15" s="39"/>
      <c r="H15" s="417"/>
      <c r="I15" s="430"/>
      <c r="K15" s="417"/>
      <c r="L15" s="417"/>
    </row>
    <row r="16" spans="1:14" ht="24" customHeight="1" x14ac:dyDescent="0.2">
      <c r="B16" s="276" t="s">
        <v>185</v>
      </c>
      <c r="C16" s="431"/>
      <c r="D16" s="40" t="s">
        <v>186</v>
      </c>
      <c r="E16" s="39">
        <v>200000</v>
      </c>
      <c r="G16" s="39"/>
      <c r="I16" s="41"/>
      <c r="K16" s="417"/>
      <c r="L16" s="417"/>
      <c r="M16" s="245"/>
    </row>
    <row r="17" spans="2:16" ht="24" customHeight="1" x14ac:dyDescent="0.2">
      <c r="B17" s="276"/>
      <c r="C17" s="432">
        <v>100000</v>
      </c>
      <c r="D17" s="40" t="s">
        <v>187</v>
      </c>
      <c r="E17" s="39">
        <v>100000</v>
      </c>
      <c r="F17" s="244" t="s">
        <v>188</v>
      </c>
      <c r="G17" s="39"/>
      <c r="I17" s="41"/>
      <c r="K17" s="417"/>
      <c r="L17" s="417"/>
      <c r="M17" s="245"/>
    </row>
    <row r="18" spans="2:16" ht="24" customHeight="1" x14ac:dyDescent="0.2">
      <c r="B18" s="276" t="s">
        <v>189</v>
      </c>
      <c r="C18" s="431"/>
      <c r="D18" s="40" t="s">
        <v>190</v>
      </c>
      <c r="E18" s="39">
        <v>20000</v>
      </c>
      <c r="G18" s="332" t="s">
        <v>191</v>
      </c>
      <c r="H18" s="333">
        <v>200000</v>
      </c>
      <c r="I18" s="41"/>
      <c r="K18" s="417"/>
      <c r="L18" s="417"/>
    </row>
    <row r="19" spans="2:16" ht="24" customHeight="1" x14ac:dyDescent="0.2">
      <c r="B19" s="276"/>
      <c r="C19" s="433"/>
      <c r="E19" s="412"/>
      <c r="F19" s="31"/>
      <c r="G19" s="39"/>
      <c r="I19" s="41"/>
    </row>
    <row r="20" spans="2:16" ht="24" customHeight="1" thickBot="1" x14ac:dyDescent="0.25">
      <c r="B20" s="276" t="s">
        <v>192</v>
      </c>
      <c r="C20" s="434">
        <f>O23</f>
        <v>0</v>
      </c>
      <c r="D20" s="237" t="s">
        <v>193</v>
      </c>
      <c r="E20" s="285"/>
      <c r="F20" s="285"/>
      <c r="G20" s="39"/>
      <c r="H20" s="435"/>
      <c r="I20" s="436"/>
      <c r="K20" s="331" t="s">
        <v>194</v>
      </c>
      <c r="L20" s="331" t="s">
        <v>31</v>
      </c>
      <c r="M20" s="331" t="s">
        <v>195</v>
      </c>
      <c r="N20" s="331" t="s">
        <v>37</v>
      </c>
      <c r="O20" s="331"/>
      <c r="P20" s="331" t="s">
        <v>196</v>
      </c>
    </row>
    <row r="21" spans="2:16" ht="24" customHeight="1" thickBot="1" x14ac:dyDescent="0.25">
      <c r="B21" s="276" t="s">
        <v>197</v>
      </c>
      <c r="C21" s="434">
        <v>0</v>
      </c>
      <c r="D21" s="578" t="s">
        <v>198</v>
      </c>
      <c r="E21" s="579"/>
      <c r="F21" s="579"/>
      <c r="G21" s="39"/>
      <c r="H21" s="435"/>
      <c r="I21" s="436"/>
      <c r="K21" s="288">
        <f>【別紙1】臨床試験研究経費ポイント算出表!K26</f>
        <v>0</v>
      </c>
      <c r="L21" s="288">
        <f>【別紙2】検査・放射線・看護・CRCポイント表!J13</f>
        <v>0</v>
      </c>
      <c r="M21" s="288">
        <f>【別紙2】検査・放射線・看護・CRCポイント表!J24</f>
        <v>0</v>
      </c>
      <c r="N21" s="288">
        <f>【別紙2】検査・放射線・看護・CRCポイント表!J37</f>
        <v>0</v>
      </c>
      <c r="O21" s="233"/>
      <c r="P21" s="288">
        <f>'【別紙3】治験薬管理経費ポイント算出表 '!H21</f>
        <v>0</v>
      </c>
    </row>
    <row r="22" spans="2:16" ht="30" customHeight="1" x14ac:dyDescent="0.2">
      <c r="B22" s="277" t="s">
        <v>199</v>
      </c>
      <c r="C22" s="434">
        <f>SUM(G22*10000)</f>
        <v>0</v>
      </c>
      <c r="D22" s="284" t="s">
        <v>200</v>
      </c>
      <c r="E22" s="437" t="s">
        <v>201</v>
      </c>
      <c r="F22" s="413" t="s">
        <v>202</v>
      </c>
      <c r="G22" s="438"/>
      <c r="H22" s="435" t="s">
        <v>203</v>
      </c>
      <c r="I22" s="436"/>
      <c r="K22" s="233">
        <v>4000</v>
      </c>
      <c r="L22" s="233">
        <v>1000</v>
      </c>
      <c r="M22" s="233">
        <v>1000</v>
      </c>
      <c r="N22" s="233">
        <v>1000</v>
      </c>
      <c r="O22" s="233"/>
      <c r="P22" s="233">
        <v>1000</v>
      </c>
    </row>
    <row r="23" spans="2:16" ht="24" customHeight="1" x14ac:dyDescent="0.2">
      <c r="B23" s="278" t="s">
        <v>204</v>
      </c>
      <c r="C23" s="432">
        <f>SUM(C16:C22)*0.1</f>
        <v>10000</v>
      </c>
      <c r="D23" s="31" t="s">
        <v>205</v>
      </c>
      <c r="E23" s="42"/>
      <c r="F23" s="439"/>
      <c r="G23" s="39"/>
      <c r="H23" s="435"/>
      <c r="I23" s="436"/>
      <c r="K23" s="233">
        <f>K21*K22</f>
        <v>0</v>
      </c>
      <c r="L23" s="233">
        <f t="shared" ref="L23:N23" si="0">L21*L22</f>
        <v>0</v>
      </c>
      <c r="M23" s="233">
        <f t="shared" si="0"/>
        <v>0</v>
      </c>
      <c r="N23" s="233">
        <f t="shared" si="0"/>
        <v>0</v>
      </c>
      <c r="O23" s="233"/>
      <c r="P23" s="233">
        <f>P21*P22</f>
        <v>0</v>
      </c>
    </row>
    <row r="24" spans="2:16" ht="24" customHeight="1" thickBot="1" x14ac:dyDescent="0.25">
      <c r="B24" s="279" t="s">
        <v>206</v>
      </c>
      <c r="C24" s="440">
        <f>SUM(C16:C23)*0.3</f>
        <v>33000</v>
      </c>
      <c r="D24" s="91" t="s">
        <v>207</v>
      </c>
      <c r="E24" s="83"/>
      <c r="F24" s="441"/>
      <c r="G24" s="442"/>
      <c r="H24" s="443"/>
      <c r="I24" s="444"/>
    </row>
    <row r="25" spans="2:16" ht="18.75" customHeight="1" thickTop="1" thickBot="1" x14ac:dyDescent="0.25">
      <c r="B25" s="251" t="s">
        <v>208</v>
      </c>
      <c r="C25" s="118"/>
      <c r="D25" s="119"/>
      <c r="E25" s="604"/>
      <c r="F25" s="604"/>
      <c r="G25" s="120"/>
      <c r="H25" s="583">
        <f>SUM(C15:C24)</f>
        <v>143000</v>
      </c>
      <c r="I25" s="584"/>
    </row>
    <row r="26" spans="2:16" ht="18.75" customHeight="1" x14ac:dyDescent="0.2">
      <c r="B26" s="121" t="s">
        <v>209</v>
      </c>
      <c r="C26" s="122"/>
      <c r="D26" s="123"/>
      <c r="E26" s="283"/>
      <c r="F26" s="283"/>
      <c r="G26" s="124"/>
      <c r="H26" s="377"/>
      <c r="I26" s="378">
        <f>SUM(H25*0.1)</f>
        <v>14300</v>
      </c>
    </row>
    <row r="27" spans="2:16" ht="18.75" customHeight="1" x14ac:dyDescent="0.2">
      <c r="B27" s="121" t="s">
        <v>210</v>
      </c>
      <c r="C27" s="122"/>
      <c r="D27" s="123"/>
      <c r="E27" s="283"/>
      <c r="F27" s="283"/>
      <c r="G27" s="124"/>
      <c r="H27" s="377"/>
      <c r="I27" s="378">
        <f>SUM(H25,I26)</f>
        <v>157300</v>
      </c>
      <c r="K27" s="412">
        <v>289432</v>
      </c>
    </row>
    <row r="28" spans="2:16" ht="18.75" customHeight="1" x14ac:dyDescent="0.2">
      <c r="B28" s="85"/>
      <c r="C28" s="84"/>
      <c r="D28" s="45"/>
      <c r="E28" s="46"/>
      <c r="F28" s="46"/>
      <c r="G28" s="39"/>
      <c r="H28" s="445"/>
      <c r="I28" s="446"/>
    </row>
    <row r="29" spans="2:16" ht="18.75" customHeight="1" x14ac:dyDescent="0.2">
      <c r="B29" s="335" t="s">
        <v>211</v>
      </c>
      <c r="C29" s="652" t="s">
        <v>212</v>
      </c>
      <c r="D29" s="653"/>
      <c r="E29" s="653"/>
      <c r="F29" s="653"/>
      <c r="G29" s="653"/>
      <c r="H29" s="653"/>
      <c r="I29" s="654"/>
    </row>
    <row r="30" spans="2:16" ht="18.75" customHeight="1" x14ac:dyDescent="0.2">
      <c r="B30" s="336" t="s">
        <v>213</v>
      </c>
      <c r="C30" s="447">
        <f>I30</f>
        <v>0</v>
      </c>
      <c r="D30" s="366" t="s">
        <v>214</v>
      </c>
      <c r="E30" s="337"/>
      <c r="F30" s="339" t="s">
        <v>215</v>
      </c>
      <c r="G30" s="340">
        <v>6000</v>
      </c>
      <c r="H30" s="448" t="s">
        <v>216</v>
      </c>
      <c r="I30" s="449">
        <f>E30*G30</f>
        <v>0</v>
      </c>
    </row>
    <row r="31" spans="2:16" ht="18.75" customHeight="1" x14ac:dyDescent="0.2">
      <c r="B31" s="336" t="s">
        <v>217</v>
      </c>
      <c r="C31" s="447">
        <f>SUM(I31)</f>
        <v>0</v>
      </c>
      <c r="D31" s="366" t="s">
        <v>31</v>
      </c>
      <c r="E31" s="337"/>
      <c r="F31" s="339" t="s">
        <v>215</v>
      </c>
      <c r="G31" s="340">
        <v>1000</v>
      </c>
      <c r="H31" s="448" t="s">
        <v>216</v>
      </c>
      <c r="I31" s="449">
        <f>E31*G31</f>
        <v>0</v>
      </c>
    </row>
    <row r="32" spans="2:16" ht="18.75" customHeight="1" x14ac:dyDescent="0.2">
      <c r="B32" s="336" t="s">
        <v>218</v>
      </c>
      <c r="C32" s="447">
        <f>SUM(I32)</f>
        <v>0</v>
      </c>
      <c r="D32" s="366" t="s">
        <v>219</v>
      </c>
      <c r="E32" s="337"/>
      <c r="F32" s="339" t="s">
        <v>215</v>
      </c>
      <c r="G32" s="340">
        <v>1000</v>
      </c>
      <c r="H32" s="448" t="s">
        <v>216</v>
      </c>
      <c r="I32" s="449">
        <f>E32*G32</f>
        <v>0</v>
      </c>
    </row>
    <row r="33" spans="2:9" ht="18.75" customHeight="1" x14ac:dyDescent="0.2">
      <c r="B33" s="336" t="s">
        <v>220</v>
      </c>
      <c r="C33" s="447">
        <f>SUM(I33)</f>
        <v>0</v>
      </c>
      <c r="D33" s="366" t="s">
        <v>221</v>
      </c>
      <c r="E33" s="337"/>
      <c r="F33" s="339" t="s">
        <v>215</v>
      </c>
      <c r="G33" s="340">
        <v>1000</v>
      </c>
      <c r="H33" s="448" t="s">
        <v>216</v>
      </c>
      <c r="I33" s="449">
        <f>E33*G33</f>
        <v>0</v>
      </c>
    </row>
    <row r="34" spans="2:9" ht="18.75" customHeight="1" x14ac:dyDescent="0.2">
      <c r="B34" s="336" t="s">
        <v>222</v>
      </c>
      <c r="C34" s="447">
        <f>SUM(I34:I34)</f>
        <v>0</v>
      </c>
      <c r="D34" s="366" t="s">
        <v>223</v>
      </c>
      <c r="E34" s="337"/>
      <c r="F34" s="339" t="s">
        <v>215</v>
      </c>
      <c r="G34" s="340">
        <v>4100</v>
      </c>
      <c r="H34" s="448" t="s">
        <v>216</v>
      </c>
      <c r="I34" s="449">
        <f>E34*G34</f>
        <v>0</v>
      </c>
    </row>
    <row r="35" spans="2:9" ht="18.75" customHeight="1" x14ac:dyDescent="0.2">
      <c r="B35" s="336"/>
      <c r="C35" s="447"/>
      <c r="D35" s="337" t="s">
        <v>224</v>
      </c>
      <c r="E35" s="338"/>
      <c r="F35" s="339"/>
      <c r="G35" s="340"/>
      <c r="H35" s="448"/>
      <c r="I35" s="449"/>
    </row>
    <row r="36" spans="2:9" ht="18.75" customHeight="1" x14ac:dyDescent="0.2">
      <c r="B36" s="336" t="s">
        <v>225</v>
      </c>
      <c r="C36" s="447">
        <f>I36</f>
        <v>0</v>
      </c>
      <c r="D36" s="367" t="s">
        <v>226</v>
      </c>
      <c r="E36" s="341"/>
      <c r="F36" s="339" t="s">
        <v>215</v>
      </c>
      <c r="G36" s="340">
        <v>1000</v>
      </c>
      <c r="H36" s="448" t="s">
        <v>216</v>
      </c>
      <c r="I36" s="449">
        <f>E36*G36</f>
        <v>0</v>
      </c>
    </row>
    <row r="37" spans="2:9" ht="18.75" customHeight="1" x14ac:dyDescent="0.2">
      <c r="B37" s="336" t="s">
        <v>227</v>
      </c>
      <c r="C37" s="447">
        <f>SUM(C30:C36)*0.1</f>
        <v>0</v>
      </c>
      <c r="D37" s="337" t="s">
        <v>228</v>
      </c>
      <c r="E37" s="341"/>
      <c r="F37" s="338"/>
      <c r="G37" s="341"/>
      <c r="H37" s="450"/>
      <c r="I37" s="342"/>
    </row>
    <row r="38" spans="2:9" ht="18.75" customHeight="1" thickBot="1" x14ac:dyDescent="0.25">
      <c r="B38" s="343" t="s">
        <v>229</v>
      </c>
      <c r="C38" s="451">
        <f>SUM(C30:C37)*0.3</f>
        <v>0</v>
      </c>
      <c r="D38" s="344" t="s">
        <v>230</v>
      </c>
      <c r="E38" s="345"/>
      <c r="F38" s="346"/>
      <c r="G38" s="345"/>
      <c r="H38" s="452"/>
      <c r="I38" s="347"/>
    </row>
    <row r="39" spans="2:9" ht="18.75" customHeight="1" thickTop="1" thickBot="1" x14ac:dyDescent="0.25">
      <c r="B39" s="356" t="s">
        <v>231</v>
      </c>
      <c r="C39" s="357"/>
      <c r="D39" s="358"/>
      <c r="E39" s="655"/>
      <c r="F39" s="655"/>
      <c r="G39" s="359"/>
      <c r="H39" s="656">
        <f>SUM(C30,C34,C36,C37,C38,C31,C32,C33)</f>
        <v>0</v>
      </c>
      <c r="I39" s="657"/>
    </row>
    <row r="40" spans="2:9" ht="18.75" customHeight="1" thickBot="1" x14ac:dyDescent="0.25">
      <c r="B40" s="360" t="s">
        <v>232</v>
      </c>
      <c r="C40" s="361"/>
      <c r="D40" s="362"/>
      <c r="E40" s="363"/>
      <c r="F40" s="363"/>
      <c r="G40" s="364"/>
      <c r="H40" s="453"/>
      <c r="I40" s="365">
        <f>H39*0.1</f>
        <v>0</v>
      </c>
    </row>
    <row r="41" spans="2:9" ht="18.75" customHeight="1" thickBot="1" x14ac:dyDescent="0.25">
      <c r="B41" s="360" t="s">
        <v>210</v>
      </c>
      <c r="C41" s="361"/>
      <c r="D41" s="362"/>
      <c r="E41" s="363"/>
      <c r="F41" s="363"/>
      <c r="G41" s="364"/>
      <c r="H41" s="453"/>
      <c r="I41" s="365">
        <f>SUM(H39,I40)</f>
        <v>0</v>
      </c>
    </row>
    <row r="42" spans="2:9" ht="18.75" customHeight="1" x14ac:dyDescent="0.2">
      <c r="B42" s="85"/>
      <c r="C42" s="93"/>
      <c r="D42" s="85"/>
      <c r="E42" s="454"/>
      <c r="F42" s="94"/>
      <c r="G42" s="455"/>
      <c r="H42" s="456"/>
      <c r="I42" s="457"/>
    </row>
    <row r="43" spans="2:9" s="285" customFormat="1" ht="18.600000000000001" customHeight="1" x14ac:dyDescent="0.2">
      <c r="B43" s="458" t="s">
        <v>233</v>
      </c>
      <c r="C43" s="459"/>
      <c r="D43" s="617"/>
      <c r="E43" s="618"/>
      <c r="F43" s="618"/>
      <c r="G43" s="618"/>
      <c r="H43" s="618"/>
      <c r="I43" s="618"/>
    </row>
    <row r="44" spans="2:9" s="285" customFormat="1" ht="18.600000000000001" customHeight="1" thickBot="1" x14ac:dyDescent="0.25">
      <c r="B44" s="524" t="s">
        <v>234</v>
      </c>
      <c r="C44" s="524"/>
      <c r="D44" s="525"/>
      <c r="E44" s="525"/>
      <c r="F44" s="526" t="s">
        <v>235</v>
      </c>
      <c r="G44" s="526" t="s">
        <v>236</v>
      </c>
      <c r="H44" s="527" t="s">
        <v>237</v>
      </c>
      <c r="I44" s="528"/>
    </row>
    <row r="45" spans="2:9" s="285" customFormat="1" ht="18.600000000000001" customHeight="1" thickTop="1" x14ac:dyDescent="0.2">
      <c r="B45" s="529" t="s">
        <v>238</v>
      </c>
      <c r="C45" s="639" t="s">
        <v>239</v>
      </c>
      <c r="D45" s="640"/>
      <c r="E45" s="530"/>
      <c r="F45" s="531" t="s">
        <v>240</v>
      </c>
      <c r="G45" s="532">
        <v>85</v>
      </c>
      <c r="H45" s="533">
        <f>SUM(I41*0.85)</f>
        <v>0</v>
      </c>
      <c r="I45" s="641">
        <f>H45+H46+H47</f>
        <v>0</v>
      </c>
    </row>
    <row r="46" spans="2:9" s="285" customFormat="1" ht="18.600000000000001" customHeight="1" x14ac:dyDescent="0.2">
      <c r="B46" s="534" t="s">
        <v>241</v>
      </c>
      <c r="C46" s="535"/>
      <c r="D46" s="536"/>
      <c r="E46" s="536"/>
      <c r="F46" s="537" t="s">
        <v>242</v>
      </c>
      <c r="G46" s="538">
        <v>10</v>
      </c>
      <c r="H46" s="533">
        <f>SUM(I41*0.1)</f>
        <v>0</v>
      </c>
      <c r="I46" s="642"/>
    </row>
    <row r="47" spans="2:9" s="285" customFormat="1" ht="18.600000000000001" customHeight="1" thickBot="1" x14ac:dyDescent="0.25">
      <c r="B47" s="534" t="s">
        <v>243</v>
      </c>
      <c r="C47" s="535"/>
      <c r="D47" s="539"/>
      <c r="E47" s="539"/>
      <c r="F47" s="537" t="s">
        <v>244</v>
      </c>
      <c r="G47" s="540">
        <f>100-G45-G46</f>
        <v>5</v>
      </c>
      <c r="H47" s="533">
        <f>SUM(I41*0.05)</f>
        <v>0</v>
      </c>
      <c r="I47" s="643"/>
    </row>
    <row r="48" spans="2:9" s="285" customFormat="1" x14ac:dyDescent="0.2">
      <c r="B48" s="534" t="s">
        <v>245</v>
      </c>
      <c r="C48" s="541" t="s">
        <v>246</v>
      </c>
      <c r="D48" s="542"/>
      <c r="E48" s="542"/>
      <c r="F48" s="543"/>
      <c r="G48" s="543">
        <v>0.1</v>
      </c>
      <c r="H48" s="544">
        <f>SUM(I41*0.1)</f>
        <v>0</v>
      </c>
      <c r="I48" s="528"/>
    </row>
    <row r="49" spans="2:9" s="285" customFormat="1" x14ac:dyDescent="0.2">
      <c r="B49" s="534" t="s">
        <v>247</v>
      </c>
      <c r="C49" s="541" t="s">
        <v>248</v>
      </c>
      <c r="D49" s="545"/>
      <c r="E49" s="546"/>
      <c r="F49" s="543"/>
      <c r="G49" s="543">
        <v>0.1</v>
      </c>
      <c r="H49" s="544">
        <f>SUM(I41*0.1)</f>
        <v>0</v>
      </c>
      <c r="I49" s="528"/>
    </row>
    <row r="50" spans="2:9" s="285" customFormat="1" x14ac:dyDescent="0.2">
      <c r="B50" s="534" t="s">
        <v>249</v>
      </c>
      <c r="C50" s="541" t="s">
        <v>250</v>
      </c>
      <c r="D50" s="545"/>
      <c r="E50" s="546"/>
      <c r="F50" s="543"/>
      <c r="G50" s="543">
        <v>0.1</v>
      </c>
      <c r="H50" s="544">
        <f>SUM(I41*0.1)</f>
        <v>0</v>
      </c>
      <c r="I50" s="528"/>
    </row>
    <row r="51" spans="2:9" s="285" customFormat="1" x14ac:dyDescent="0.2">
      <c r="B51" s="534" t="s">
        <v>251</v>
      </c>
      <c r="C51" s="541" t="s">
        <v>252</v>
      </c>
      <c r="D51" s="545"/>
      <c r="E51" s="546"/>
      <c r="F51" s="543"/>
      <c r="G51" s="543">
        <v>0.1</v>
      </c>
      <c r="H51" s="544">
        <f>SUM(I41*0.1)</f>
        <v>0</v>
      </c>
      <c r="I51" s="528"/>
    </row>
    <row r="52" spans="2:9" s="285" customFormat="1" ht="18" customHeight="1" x14ac:dyDescent="0.2">
      <c r="B52" s="534" t="s">
        <v>253</v>
      </c>
      <c r="C52" s="541" t="s">
        <v>254</v>
      </c>
      <c r="D52" s="545"/>
      <c r="E52" s="546"/>
      <c r="F52" s="543"/>
      <c r="G52" s="543">
        <v>0.1</v>
      </c>
      <c r="H52" s="544">
        <f>SUM(I41*0.1)</f>
        <v>0</v>
      </c>
      <c r="I52" s="528"/>
    </row>
    <row r="53" spans="2:9" s="285" customFormat="1" ht="18" customHeight="1" x14ac:dyDescent="0.2">
      <c r="B53" s="459"/>
      <c r="C53" s="513"/>
      <c r="D53" s="454"/>
      <c r="E53" s="454"/>
      <c r="F53" s="514"/>
      <c r="G53" s="514"/>
      <c r="H53" s="515"/>
    </row>
    <row r="54" spans="2:9" s="285" customFormat="1" ht="18" customHeight="1" thickBot="1" x14ac:dyDescent="0.25">
      <c r="B54" s="524" t="s">
        <v>234</v>
      </c>
      <c r="C54" s="547"/>
      <c r="D54" s="525"/>
      <c r="E54" s="525"/>
      <c r="F54" s="526" t="s">
        <v>235</v>
      </c>
      <c r="G54" s="526" t="s">
        <v>236</v>
      </c>
      <c r="H54" s="527" t="s">
        <v>237</v>
      </c>
      <c r="I54" s="528"/>
    </row>
    <row r="55" spans="2:9" s="285" customFormat="1" ht="18" customHeight="1" thickTop="1" x14ac:dyDescent="0.2">
      <c r="B55" s="529" t="s">
        <v>238</v>
      </c>
      <c r="C55" s="639" t="s">
        <v>239</v>
      </c>
      <c r="D55" s="640"/>
      <c r="E55" s="530"/>
      <c r="F55" s="531" t="s">
        <v>240</v>
      </c>
      <c r="G55" s="532">
        <v>85</v>
      </c>
      <c r="H55" s="544">
        <f>SUM(I41*0.85)</f>
        <v>0</v>
      </c>
      <c r="I55" s="641">
        <f>H55+H56+H57</f>
        <v>0</v>
      </c>
    </row>
    <row r="56" spans="2:9" s="285" customFormat="1" ht="18" customHeight="1" x14ac:dyDescent="0.2">
      <c r="B56" s="534" t="s">
        <v>241</v>
      </c>
      <c r="C56" s="535"/>
      <c r="D56" s="536"/>
      <c r="E56" s="536"/>
      <c r="F56" s="537" t="s">
        <v>242</v>
      </c>
      <c r="G56" s="538">
        <v>10</v>
      </c>
      <c r="H56" s="544">
        <f>SUM(I41*0.1)</f>
        <v>0</v>
      </c>
      <c r="I56" s="642"/>
    </row>
    <row r="57" spans="2:9" s="285" customFormat="1" ht="18" customHeight="1" thickBot="1" x14ac:dyDescent="0.25">
      <c r="B57" s="534" t="s">
        <v>243</v>
      </c>
      <c r="C57" s="535"/>
      <c r="D57" s="539"/>
      <c r="E57" s="539"/>
      <c r="F57" s="537" t="s">
        <v>244</v>
      </c>
      <c r="G57" s="540">
        <f>100-G55-G56</f>
        <v>5</v>
      </c>
      <c r="H57" s="544">
        <f>SUM(I41*0.05)</f>
        <v>0</v>
      </c>
      <c r="I57" s="643"/>
    </row>
    <row r="58" spans="2:9" s="285" customFormat="1" ht="18" customHeight="1" x14ac:dyDescent="0.2">
      <c r="B58" s="534" t="s">
        <v>245</v>
      </c>
      <c r="C58" s="541" t="s">
        <v>246</v>
      </c>
      <c r="D58" s="542"/>
      <c r="E58" s="542"/>
      <c r="F58" s="543"/>
      <c r="G58" s="543">
        <v>0.1</v>
      </c>
      <c r="H58" s="544">
        <f>SUM(I41*0.1)</f>
        <v>0</v>
      </c>
      <c r="I58" s="528"/>
    </row>
    <row r="59" spans="2:9" s="285" customFormat="1" ht="18" customHeight="1" x14ac:dyDescent="0.2">
      <c r="B59" s="534" t="s">
        <v>247</v>
      </c>
      <c r="C59" s="541" t="s">
        <v>248</v>
      </c>
      <c r="D59" s="545"/>
      <c r="E59" s="546"/>
      <c r="F59" s="543"/>
      <c r="G59" s="543">
        <v>0.1</v>
      </c>
      <c r="H59" s="544">
        <f>SUM(I41*0.1)</f>
        <v>0</v>
      </c>
      <c r="I59" s="528"/>
    </row>
    <row r="60" spans="2:9" s="285" customFormat="1" ht="18" customHeight="1" x14ac:dyDescent="0.2">
      <c r="B60" s="534" t="s">
        <v>249</v>
      </c>
      <c r="C60" s="541" t="s">
        <v>250</v>
      </c>
      <c r="D60" s="545"/>
      <c r="E60" s="546"/>
      <c r="F60" s="543"/>
      <c r="G60" s="543">
        <v>0.1</v>
      </c>
      <c r="H60" s="544">
        <f>SUM(I41*0.1)</f>
        <v>0</v>
      </c>
      <c r="I60" s="528"/>
    </row>
    <row r="61" spans="2:9" s="285" customFormat="1" ht="18" customHeight="1" x14ac:dyDescent="0.2">
      <c r="B61" s="534" t="s">
        <v>251</v>
      </c>
      <c r="C61" s="541" t="s">
        <v>252</v>
      </c>
      <c r="D61" s="545"/>
      <c r="E61" s="546"/>
      <c r="F61" s="543"/>
      <c r="G61" s="543">
        <v>0.1</v>
      </c>
      <c r="H61" s="544">
        <f>SUM(I41*0.1)</f>
        <v>0</v>
      </c>
      <c r="I61" s="528"/>
    </row>
    <row r="62" spans="2:9" s="285" customFormat="1" ht="18" customHeight="1" x14ac:dyDescent="0.2">
      <c r="B62" s="534" t="s">
        <v>253</v>
      </c>
      <c r="C62" s="541" t="s">
        <v>254</v>
      </c>
      <c r="D62" s="545"/>
      <c r="E62" s="546"/>
      <c r="F62" s="543"/>
      <c r="G62" s="543">
        <v>0.1</v>
      </c>
      <c r="H62" s="544">
        <f>SUM(I41*0.1)</f>
        <v>0</v>
      </c>
      <c r="I62" s="528"/>
    </row>
    <row r="63" spans="2:9" s="285" customFormat="1" ht="18" customHeight="1" x14ac:dyDescent="0.2">
      <c r="B63" s="459"/>
      <c r="C63" s="513"/>
      <c r="D63" s="454"/>
      <c r="E63" s="454"/>
      <c r="F63" s="514"/>
      <c r="G63" s="514"/>
      <c r="H63" s="515"/>
    </row>
    <row r="64" spans="2:9" s="285" customFormat="1" ht="18.600000000000001" customHeight="1" thickBot="1" x14ac:dyDescent="0.25">
      <c r="B64" s="547" t="s">
        <v>255</v>
      </c>
      <c r="C64" s="548"/>
      <c r="D64" s="525"/>
      <c r="E64" s="525"/>
      <c r="F64" s="526" t="s">
        <v>235</v>
      </c>
      <c r="G64" s="549" t="s">
        <v>236</v>
      </c>
      <c r="H64" s="527" t="s">
        <v>237</v>
      </c>
      <c r="I64" s="528"/>
    </row>
    <row r="65" spans="2:9" s="285" customFormat="1" ht="17.25" customHeight="1" thickTop="1" x14ac:dyDescent="0.2">
      <c r="B65" s="529" t="s">
        <v>238</v>
      </c>
      <c r="C65" s="639"/>
      <c r="D65" s="647"/>
      <c r="E65" s="648"/>
      <c r="F65" s="550" t="s">
        <v>492</v>
      </c>
      <c r="G65" s="532">
        <v>75</v>
      </c>
      <c r="H65" s="551">
        <f>SUM(I41*0.3)</f>
        <v>0</v>
      </c>
      <c r="I65" s="641">
        <f>H65+H66+H67</f>
        <v>0</v>
      </c>
    </row>
    <row r="66" spans="2:9" s="285" customFormat="1" ht="17.25" customHeight="1" x14ac:dyDescent="0.2">
      <c r="B66" s="534" t="s">
        <v>241</v>
      </c>
      <c r="C66" s="639"/>
      <c r="D66" s="647"/>
      <c r="E66" s="648"/>
      <c r="F66" s="537" t="s">
        <v>493</v>
      </c>
      <c r="G66" s="538">
        <v>20</v>
      </c>
      <c r="H66" s="551">
        <f>SUM(I41*0.4)</f>
        <v>0</v>
      </c>
      <c r="I66" s="642"/>
    </row>
    <row r="67" spans="2:9" s="285" customFormat="1" ht="17.25" customHeight="1" thickBot="1" x14ac:dyDescent="0.25">
      <c r="B67" s="534" t="s">
        <v>243</v>
      </c>
      <c r="C67" s="639"/>
      <c r="D67" s="647"/>
      <c r="E67" s="648"/>
      <c r="F67" s="537" t="s">
        <v>494</v>
      </c>
      <c r="G67" s="540">
        <v>5</v>
      </c>
      <c r="H67" s="551">
        <f>SUM(I41*0.2)</f>
        <v>0</v>
      </c>
      <c r="I67" s="643"/>
    </row>
    <row r="68" spans="2:9" s="285" customFormat="1" ht="17.25" customHeight="1" x14ac:dyDescent="0.2">
      <c r="B68" s="534" t="s">
        <v>256</v>
      </c>
      <c r="C68" s="649"/>
      <c r="D68" s="650"/>
      <c r="E68" s="651"/>
      <c r="F68" s="552"/>
      <c r="G68" s="553">
        <v>0.2</v>
      </c>
      <c r="H68" s="544">
        <f t="shared" ref="H68:H71" si="1">SUM($I$41)*0.2</f>
        <v>0</v>
      </c>
      <c r="I68" s="528"/>
    </row>
    <row r="69" spans="2:9" s="285" customFormat="1" ht="17.25" customHeight="1" x14ac:dyDescent="0.2">
      <c r="B69" s="534" t="s">
        <v>496</v>
      </c>
      <c r="C69" s="649"/>
      <c r="D69" s="650"/>
      <c r="E69" s="651"/>
      <c r="F69" s="552"/>
      <c r="G69" s="553">
        <v>0.2</v>
      </c>
      <c r="H69" s="544">
        <f t="shared" si="1"/>
        <v>0</v>
      </c>
      <c r="I69" s="528"/>
    </row>
    <row r="70" spans="2:9" s="285" customFormat="1" ht="17.25" customHeight="1" x14ac:dyDescent="0.2">
      <c r="B70" s="534" t="s">
        <v>497</v>
      </c>
      <c r="C70" s="649"/>
      <c r="D70" s="650"/>
      <c r="E70" s="651"/>
      <c r="F70" s="552"/>
      <c r="G70" s="553">
        <v>0.2</v>
      </c>
      <c r="H70" s="544">
        <f t="shared" si="1"/>
        <v>0</v>
      </c>
      <c r="I70" s="528"/>
    </row>
    <row r="71" spans="2:9" s="285" customFormat="1" ht="17.25" customHeight="1" x14ac:dyDescent="0.2">
      <c r="B71" s="534" t="s">
        <v>498</v>
      </c>
      <c r="C71" s="649"/>
      <c r="D71" s="650"/>
      <c r="E71" s="651"/>
      <c r="F71" s="552"/>
      <c r="G71" s="553">
        <v>0.2</v>
      </c>
      <c r="H71" s="544">
        <f t="shared" si="1"/>
        <v>0</v>
      </c>
      <c r="I71" s="528"/>
    </row>
    <row r="72" spans="2:9" s="285" customFormat="1" ht="17.25" customHeight="1" x14ac:dyDescent="0.2">
      <c r="B72" s="534" t="s">
        <v>499</v>
      </c>
      <c r="C72" s="649"/>
      <c r="D72" s="650"/>
      <c r="E72" s="651"/>
      <c r="F72" s="552"/>
      <c r="G72" s="553">
        <v>0.2</v>
      </c>
      <c r="H72" s="544">
        <f>SUM($I$41)*0.2</f>
        <v>0</v>
      </c>
      <c r="I72" s="528"/>
    </row>
    <row r="73" spans="2:9" s="285" customFormat="1" ht="18.600000000000001" customHeight="1" thickBot="1" x14ac:dyDescent="0.25">
      <c r="B73" s="459"/>
      <c r="C73" s="459"/>
      <c r="D73" s="461"/>
      <c r="E73" s="461"/>
      <c r="F73" s="462"/>
      <c r="G73" s="463"/>
      <c r="H73" s="464"/>
    </row>
    <row r="74" spans="2:9" ht="69" customHeight="1" thickBot="1" x14ac:dyDescent="0.25">
      <c r="B74" s="644" t="s">
        <v>277</v>
      </c>
      <c r="C74" s="645"/>
      <c r="D74" s="645"/>
      <c r="E74" s="645"/>
      <c r="F74" s="645"/>
      <c r="G74" s="645"/>
      <c r="H74" s="645"/>
      <c r="I74" s="646"/>
    </row>
    <row r="75" spans="2:9" ht="18.75" customHeight="1" x14ac:dyDescent="0.2">
      <c r="B75" s="45"/>
      <c r="C75" s="84"/>
      <c r="D75" s="45"/>
      <c r="E75" s="46"/>
      <c r="F75" s="46"/>
      <c r="G75" s="465"/>
      <c r="H75" s="417"/>
      <c r="I75" s="466"/>
    </row>
    <row r="76" spans="2:9" ht="18.75" customHeight="1" thickBot="1" x14ac:dyDescent="0.25">
      <c r="B76" s="607" t="s">
        <v>257</v>
      </c>
      <c r="C76" s="608"/>
      <c r="D76" s="608"/>
      <c r="E76" s="608"/>
      <c r="F76" s="608"/>
      <c r="G76" s="608"/>
      <c r="H76" s="608"/>
      <c r="I76" s="608"/>
    </row>
    <row r="77" spans="2:9" ht="18.75" customHeight="1" x14ac:dyDescent="0.2">
      <c r="B77" s="335" t="s">
        <v>258</v>
      </c>
      <c r="C77" s="467"/>
      <c r="D77" s="348" t="s">
        <v>259</v>
      </c>
      <c r="E77" s="349"/>
      <c r="F77" s="468"/>
      <c r="G77" s="349"/>
      <c r="H77" s="468"/>
      <c r="I77" s="469"/>
    </row>
    <row r="78" spans="2:9" ht="18.75" customHeight="1" x14ac:dyDescent="0.2">
      <c r="B78" s="350" t="s">
        <v>260</v>
      </c>
      <c r="C78" s="470">
        <f>I78</f>
        <v>0</v>
      </c>
      <c r="D78" s="337" t="s">
        <v>261</v>
      </c>
      <c r="E78" s="341"/>
      <c r="F78" s="339" t="s">
        <v>215</v>
      </c>
      <c r="G78" s="340">
        <v>6000</v>
      </c>
      <c r="H78" s="448" t="s">
        <v>216</v>
      </c>
      <c r="I78" s="449">
        <f>E78*G78</f>
        <v>0</v>
      </c>
    </row>
    <row r="79" spans="2:9" ht="18.75" customHeight="1" x14ac:dyDescent="0.2">
      <c r="B79" s="350" t="s">
        <v>262</v>
      </c>
      <c r="C79" s="470">
        <f>I79</f>
        <v>0</v>
      </c>
      <c r="D79" s="337" t="s">
        <v>261</v>
      </c>
      <c r="E79" s="341"/>
      <c r="F79" s="339" t="s">
        <v>263</v>
      </c>
      <c r="G79" s="340">
        <v>1000</v>
      </c>
      <c r="H79" s="448" t="s">
        <v>216</v>
      </c>
      <c r="I79" s="449">
        <f>E79*0.8*G79</f>
        <v>0</v>
      </c>
    </row>
    <row r="80" spans="2:9" ht="18.75" customHeight="1" x14ac:dyDescent="0.2">
      <c r="B80" s="350" t="s">
        <v>264</v>
      </c>
      <c r="C80" s="470">
        <f>I80</f>
        <v>0</v>
      </c>
      <c r="D80" s="337" t="s">
        <v>261</v>
      </c>
      <c r="E80" s="341"/>
      <c r="F80" s="339" t="s">
        <v>263</v>
      </c>
      <c r="G80" s="340">
        <v>1000</v>
      </c>
      <c r="H80" s="448" t="s">
        <v>216</v>
      </c>
      <c r="I80" s="449">
        <f>E80*0.8*G80</f>
        <v>0</v>
      </c>
    </row>
    <row r="81" spans="2:9" ht="18.75" customHeight="1" thickBot="1" x14ac:dyDescent="0.25">
      <c r="B81" s="351" t="s">
        <v>265</v>
      </c>
      <c r="C81" s="471">
        <f>SUM(C78:C80)*0.3</f>
        <v>0</v>
      </c>
      <c r="D81" s="352" t="s">
        <v>266</v>
      </c>
      <c r="E81" s="353"/>
      <c r="F81" s="354"/>
      <c r="G81" s="355"/>
      <c r="H81" s="472"/>
      <c r="I81" s="473"/>
    </row>
    <row r="82" spans="2:9" ht="18.75" customHeight="1" thickBot="1" x14ac:dyDescent="0.25">
      <c r="B82" s="356" t="s">
        <v>267</v>
      </c>
      <c r="C82" s="357"/>
      <c r="D82" s="358"/>
      <c r="E82" s="655"/>
      <c r="F82" s="655"/>
      <c r="G82" s="359"/>
      <c r="H82" s="656">
        <f>SUM(C78:C81)</f>
        <v>0</v>
      </c>
      <c r="I82" s="657"/>
    </row>
    <row r="83" spans="2:9" ht="18.75" customHeight="1" thickBot="1" x14ac:dyDescent="0.25">
      <c r="B83" s="360" t="s">
        <v>232</v>
      </c>
      <c r="C83" s="361"/>
      <c r="D83" s="362"/>
      <c r="E83" s="363"/>
      <c r="F83" s="363"/>
      <c r="G83" s="364"/>
      <c r="H83" s="453"/>
      <c r="I83" s="365">
        <f>H82*0.1</f>
        <v>0</v>
      </c>
    </row>
    <row r="84" spans="2:9" ht="18.75" customHeight="1" thickBot="1" x14ac:dyDescent="0.25">
      <c r="B84" s="360" t="s">
        <v>268</v>
      </c>
      <c r="C84" s="361"/>
      <c r="D84" s="362"/>
      <c r="E84" s="363"/>
      <c r="F84" s="363"/>
      <c r="G84" s="364"/>
      <c r="H84" s="453"/>
      <c r="I84" s="365">
        <f>SUM(H82,I83)</f>
        <v>0</v>
      </c>
    </row>
    <row r="85" spans="2:9" ht="12" customHeight="1" x14ac:dyDescent="0.2"/>
    <row r="86" spans="2:9" ht="18.75" customHeight="1" x14ac:dyDescent="0.2">
      <c r="C86" s="287"/>
      <c r="E86" s="36"/>
      <c r="G86" s="36"/>
    </row>
    <row r="87" spans="2:9" s="285" customFormat="1" ht="18.75" customHeight="1" x14ac:dyDescent="0.2">
      <c r="B87" s="474" t="s">
        <v>269</v>
      </c>
      <c r="C87" s="475" t="s">
        <v>270</v>
      </c>
      <c r="D87" s="454"/>
      <c r="E87" s="454"/>
      <c r="F87" s="417"/>
      <c r="G87" s="476"/>
    </row>
    <row r="88" spans="2:9" s="285" customFormat="1" ht="18.75" customHeight="1" x14ac:dyDescent="0.2">
      <c r="B88" s="460" t="s">
        <v>271</v>
      </c>
      <c r="C88" s="660" t="s">
        <v>272</v>
      </c>
      <c r="D88" s="661"/>
      <c r="E88" s="661"/>
      <c r="F88" s="661"/>
      <c r="G88" s="662"/>
      <c r="H88" s="663" t="s">
        <v>273</v>
      </c>
      <c r="I88" s="662"/>
    </row>
    <row r="89" spans="2:9" s="285" customFormat="1" ht="18.75" customHeight="1" thickBot="1" x14ac:dyDescent="0.25">
      <c r="B89" s="477" t="s">
        <v>274</v>
      </c>
      <c r="C89" s="664" t="s">
        <v>275</v>
      </c>
      <c r="D89" s="665"/>
      <c r="E89" s="665"/>
      <c r="F89" s="665"/>
      <c r="G89" s="666"/>
      <c r="H89" s="667" t="s">
        <v>273</v>
      </c>
      <c r="I89" s="666"/>
    </row>
    <row r="90" spans="2:9" ht="18.75" customHeight="1" thickBot="1" x14ac:dyDescent="0.25">
      <c r="B90" s="360" t="s">
        <v>276</v>
      </c>
      <c r="C90" s="361"/>
      <c r="D90" s="362"/>
      <c r="E90" s="668"/>
      <c r="F90" s="668"/>
      <c r="G90" s="364"/>
      <c r="H90" s="658">
        <f>SUM(C86:C89)</f>
        <v>0</v>
      </c>
      <c r="I90" s="659"/>
    </row>
    <row r="91" spans="2:9" ht="18.75" customHeight="1" thickBot="1" x14ac:dyDescent="0.25">
      <c r="B91" s="360" t="s">
        <v>232</v>
      </c>
      <c r="C91" s="361"/>
      <c r="D91" s="362"/>
      <c r="E91" s="363"/>
      <c r="F91" s="363"/>
      <c r="G91" s="364"/>
      <c r="H91" s="453"/>
      <c r="I91" s="365">
        <f>H90*0.1</f>
        <v>0</v>
      </c>
    </row>
    <row r="92" spans="2:9" ht="18.75" customHeight="1" thickBot="1" x14ac:dyDescent="0.25">
      <c r="B92" s="360" t="s">
        <v>268</v>
      </c>
      <c r="C92" s="361"/>
      <c r="D92" s="362"/>
      <c r="E92" s="363"/>
      <c r="F92" s="363"/>
      <c r="G92" s="364"/>
      <c r="H92" s="453"/>
      <c r="I92" s="365">
        <f>SUM(H90,I91)</f>
        <v>0</v>
      </c>
    </row>
    <row r="93" spans="2:9" x14ac:dyDescent="0.2">
      <c r="C93" s="287"/>
      <c r="E93" s="36"/>
      <c r="G93" s="36"/>
      <c r="I93" s="287"/>
    </row>
    <row r="94" spans="2:9" x14ac:dyDescent="0.2">
      <c r="C94" s="287"/>
      <c r="E94" s="36"/>
      <c r="G94" s="36"/>
      <c r="I94" s="287"/>
    </row>
    <row r="95" spans="2:9" x14ac:dyDescent="0.2">
      <c r="C95" s="287"/>
      <c r="E95" s="36"/>
      <c r="G95" s="36"/>
      <c r="I95" s="287"/>
    </row>
    <row r="96" spans="2:9" x14ac:dyDescent="0.2">
      <c r="C96" s="287"/>
      <c r="E96" s="36"/>
      <c r="G96" s="36"/>
    </row>
    <row r="97" spans="2:7" x14ac:dyDescent="0.2">
      <c r="B97" s="31"/>
      <c r="C97" s="287"/>
      <c r="E97" s="36"/>
      <c r="G97" s="36"/>
    </row>
    <row r="98" spans="2:7" x14ac:dyDescent="0.2">
      <c r="B98" s="31"/>
      <c r="C98" s="287"/>
      <c r="E98" s="36"/>
      <c r="F98" s="478"/>
      <c r="G98" s="36"/>
    </row>
    <row r="99" spans="2:7" x14ac:dyDescent="0.2">
      <c r="E99" s="36"/>
      <c r="F99" s="478"/>
      <c r="G99" s="36"/>
    </row>
    <row r="100" spans="2:7" x14ac:dyDescent="0.2">
      <c r="B100" s="417"/>
      <c r="C100" s="286"/>
      <c r="D100" s="417"/>
      <c r="E100" s="36"/>
      <c r="G100" s="36"/>
    </row>
    <row r="101" spans="2:7" x14ac:dyDescent="0.2">
      <c r="B101" s="417"/>
      <c r="C101" s="286"/>
      <c r="D101" s="417"/>
      <c r="E101" s="36"/>
      <c r="G101" s="36"/>
    </row>
    <row r="102" spans="2:7" x14ac:dyDescent="0.2">
      <c r="B102" s="417"/>
      <c r="C102" s="287"/>
      <c r="E102" s="36"/>
      <c r="G102" s="36"/>
    </row>
    <row r="103" spans="2:7" x14ac:dyDescent="0.2">
      <c r="E103" s="36"/>
      <c r="G103" s="36"/>
    </row>
    <row r="104" spans="2:7" x14ac:dyDescent="0.2">
      <c r="E104" s="36"/>
      <c r="G104" s="36"/>
    </row>
    <row r="105" spans="2:7" x14ac:dyDescent="0.2">
      <c r="E105" s="36"/>
      <c r="G105" s="36"/>
    </row>
    <row r="106" spans="2:7" x14ac:dyDescent="0.2">
      <c r="E106" s="36"/>
      <c r="G106" s="36"/>
    </row>
    <row r="107" spans="2:7" x14ac:dyDescent="0.2">
      <c r="E107" s="36"/>
      <c r="G107" s="36"/>
    </row>
    <row r="108" spans="2:7" x14ac:dyDescent="0.2">
      <c r="E108" s="36"/>
      <c r="G108" s="36"/>
    </row>
    <row r="109" spans="2:7" x14ac:dyDescent="0.2">
      <c r="E109" s="36"/>
      <c r="G109" s="36"/>
    </row>
    <row r="110" spans="2:7" x14ac:dyDescent="0.2">
      <c r="E110" s="36"/>
      <c r="G110" s="36"/>
    </row>
    <row r="111" spans="2:7" x14ac:dyDescent="0.2">
      <c r="E111" s="36"/>
      <c r="G111" s="36"/>
    </row>
    <row r="112" spans="2:7" x14ac:dyDescent="0.2">
      <c r="E112" s="36"/>
      <c r="G112" s="36"/>
    </row>
    <row r="113" spans="5:7" x14ac:dyDescent="0.2">
      <c r="E113" s="36"/>
      <c r="G113" s="36"/>
    </row>
    <row r="114" spans="5:7" x14ac:dyDescent="0.2">
      <c r="E114" s="36"/>
    </row>
    <row r="115" spans="5:7" x14ac:dyDescent="0.2">
      <c r="E115" s="36"/>
    </row>
  </sheetData>
  <mergeCells count="46">
    <mergeCell ref="B76:I76"/>
    <mergeCell ref="H90:I90"/>
    <mergeCell ref="E82:F82"/>
    <mergeCell ref="H82:I82"/>
    <mergeCell ref="C88:G88"/>
    <mergeCell ref="H88:I88"/>
    <mergeCell ref="C89:G89"/>
    <mergeCell ref="H89:I89"/>
    <mergeCell ref="E90:F90"/>
    <mergeCell ref="C29:I29"/>
    <mergeCell ref="E39:F39"/>
    <mergeCell ref="H39:I39"/>
    <mergeCell ref="D43:I43"/>
    <mergeCell ref="C45:D45"/>
    <mergeCell ref="I45:I47"/>
    <mergeCell ref="C55:D55"/>
    <mergeCell ref="I55:I57"/>
    <mergeCell ref="I65:I67"/>
    <mergeCell ref="B74:I74"/>
    <mergeCell ref="C65:E65"/>
    <mergeCell ref="C66:E66"/>
    <mergeCell ref="C67:E67"/>
    <mergeCell ref="C68:E68"/>
    <mergeCell ref="C69:E69"/>
    <mergeCell ref="C70:E70"/>
    <mergeCell ref="C71:E71"/>
    <mergeCell ref="C72:E72"/>
    <mergeCell ref="D12:E12"/>
    <mergeCell ref="G12:H12"/>
    <mergeCell ref="D14:I14"/>
    <mergeCell ref="D21:F21"/>
    <mergeCell ref="E25:F25"/>
    <mergeCell ref="H25:I25"/>
    <mergeCell ref="C11:E11"/>
    <mergeCell ref="G11:I11"/>
    <mergeCell ref="G1:I1"/>
    <mergeCell ref="F2:F3"/>
    <mergeCell ref="G2:I2"/>
    <mergeCell ref="B3:D4"/>
    <mergeCell ref="G3:I3"/>
    <mergeCell ref="G4:I4"/>
    <mergeCell ref="F5:I5"/>
    <mergeCell ref="C7:I7"/>
    <mergeCell ref="C8:I8"/>
    <mergeCell ref="C9:G9"/>
    <mergeCell ref="C10:I10"/>
  </mergeCells>
  <phoneticPr fontId="5"/>
  <dataValidations count="3">
    <dataValidation type="list" allowBlank="1" showInputMessage="1" showErrorMessage="1" sqref="I9" xr:uid="{00000000-0002-0000-0500-000000000000}">
      <formula1>"Ⅰ相,Ⅱ相,Ⅲ相,Ⅱ/Ⅲ相,Ⅰ相(first-in-man)"</formula1>
    </dataValidation>
    <dataValidation type="list" allowBlank="1" showInputMessage="1" showErrorMessage="1" sqref="C16" xr:uid="{00000000-0002-0000-0500-000001000000}">
      <formula1>"200000,100000"</formula1>
    </dataValidation>
    <dataValidation type="list" allowBlank="1" showInputMessage="1" showErrorMessage="1" sqref="C18:C19" xr:uid="{00000000-0002-0000-0500-000002000000}">
      <formula1>"300000,200000"</formula1>
    </dataValidation>
  </dataValidations>
  <pageMargins left="0.25" right="0.25" top="0.75" bottom="0.75" header="0.3" footer="0.3"/>
  <pageSetup paperSize="9" scale="82" fitToHeight="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C29"/>
  <sheetViews>
    <sheetView view="pageBreakPreview" topLeftCell="F13" zoomScaleNormal="100" zoomScaleSheetLayoutView="100" workbookViewId="0">
      <selection activeCell="F9" sqref="F9:G9"/>
    </sheetView>
  </sheetViews>
  <sheetFormatPr defaultRowHeight="23.25" customHeight="1" x14ac:dyDescent="0.2"/>
  <cols>
    <col min="1" max="1" width="3.33203125" customWidth="1"/>
    <col min="2" max="2" width="19.33203125" customWidth="1"/>
    <col min="3" max="3" width="5" customWidth="1"/>
    <col min="4" max="11" width="10.109375" customWidth="1"/>
    <col min="12" max="14" width="8.33203125" hidden="1" customWidth="1"/>
    <col min="15" max="15" width="78.77734375" style="262" customWidth="1"/>
    <col min="16" max="16" width="2.33203125" customWidth="1"/>
    <col min="27" max="27" width="5.77734375" customWidth="1"/>
  </cols>
  <sheetData>
    <row r="1" spans="1:29" ht="23.25" customHeight="1" x14ac:dyDescent="0.2">
      <c r="A1" s="197" t="s">
        <v>278</v>
      </c>
    </row>
    <row r="2" spans="1:29" ht="36.75" customHeight="1" x14ac:dyDescent="0.15">
      <c r="A2" s="740" t="s">
        <v>279</v>
      </c>
      <c r="B2" s="740"/>
      <c r="C2" s="740"/>
      <c r="D2" s="740"/>
      <c r="E2" s="740"/>
      <c r="F2" s="740"/>
      <c r="G2" s="740"/>
      <c r="H2" s="740"/>
      <c r="I2" s="740"/>
      <c r="J2" s="740"/>
      <c r="K2" s="740"/>
      <c r="L2" s="740"/>
      <c r="M2" s="740"/>
      <c r="N2" s="740"/>
      <c r="O2" s="263" t="s">
        <v>280</v>
      </c>
      <c r="AA2" s="6"/>
      <c r="AB2" s="6"/>
      <c r="AC2" s="6"/>
    </row>
    <row r="3" spans="1:29" ht="26.25" customHeight="1" x14ac:dyDescent="0.15">
      <c r="A3" s="737" t="s">
        <v>281</v>
      </c>
      <c r="B3" s="737"/>
      <c r="C3" s="690" t="s">
        <v>282</v>
      </c>
      <c r="D3" s="749" t="s">
        <v>283</v>
      </c>
      <c r="E3" s="749"/>
      <c r="F3" s="749"/>
      <c r="G3" s="749"/>
      <c r="H3" s="749"/>
      <c r="I3" s="749"/>
      <c r="J3" s="749"/>
      <c r="K3" s="737" t="s">
        <v>284</v>
      </c>
      <c r="L3" s="741" t="s">
        <v>285</v>
      </c>
      <c r="M3" s="741"/>
      <c r="N3" s="744" t="s">
        <v>223</v>
      </c>
      <c r="O3" s="723"/>
      <c r="AA3" s="6" t="s">
        <v>286</v>
      </c>
      <c r="AB3" s="6" t="s">
        <v>287</v>
      </c>
      <c r="AC3" s="6">
        <v>1</v>
      </c>
    </row>
    <row r="4" spans="1:29" ht="26.25" customHeight="1" x14ac:dyDescent="0.15">
      <c r="A4" s="738"/>
      <c r="B4" s="738"/>
      <c r="C4" s="691"/>
      <c r="D4" s="684" t="s">
        <v>286</v>
      </c>
      <c r="E4" s="684"/>
      <c r="F4" s="684" t="s">
        <v>288</v>
      </c>
      <c r="G4" s="684"/>
      <c r="H4" s="684" t="s">
        <v>289</v>
      </c>
      <c r="I4" s="684"/>
      <c r="J4" s="747" t="s">
        <v>290</v>
      </c>
      <c r="K4" s="738"/>
      <c r="L4" s="742"/>
      <c r="M4" s="742"/>
      <c r="N4" s="745"/>
      <c r="O4" s="723"/>
      <c r="AA4" s="6" t="s">
        <v>286</v>
      </c>
      <c r="AB4" s="6" t="s">
        <v>174</v>
      </c>
      <c r="AC4" s="6">
        <v>1</v>
      </c>
    </row>
    <row r="5" spans="1:29" ht="26.25" customHeight="1" x14ac:dyDescent="0.15">
      <c r="A5" s="739"/>
      <c r="B5" s="739"/>
      <c r="C5" s="692"/>
      <c r="D5" s="683" t="s">
        <v>291</v>
      </c>
      <c r="E5" s="683"/>
      <c r="F5" s="683" t="s">
        <v>292</v>
      </c>
      <c r="G5" s="683"/>
      <c r="H5" s="683" t="s">
        <v>293</v>
      </c>
      <c r="I5" s="683"/>
      <c r="J5" s="748"/>
      <c r="K5" s="739"/>
      <c r="L5" s="743"/>
      <c r="M5" s="743"/>
      <c r="N5" s="746"/>
      <c r="O5" s="723"/>
      <c r="X5" s="5"/>
      <c r="AA5" s="6" t="s">
        <v>286</v>
      </c>
      <c r="AB5" s="6" t="s">
        <v>294</v>
      </c>
      <c r="AC5" s="6">
        <v>1</v>
      </c>
    </row>
    <row r="6" spans="1:29" ht="28.5" customHeight="1" x14ac:dyDescent="0.15">
      <c r="A6" s="201" t="s">
        <v>295</v>
      </c>
      <c r="B6" s="202" t="s">
        <v>79</v>
      </c>
      <c r="C6" s="201">
        <v>1</v>
      </c>
      <c r="D6" s="686" t="s">
        <v>296</v>
      </c>
      <c r="E6" s="686"/>
      <c r="F6" s="686" t="s">
        <v>297</v>
      </c>
      <c r="G6" s="687"/>
      <c r="H6" s="727"/>
      <c r="I6" s="727"/>
      <c r="J6" s="203"/>
      <c r="K6" s="204" t="str">
        <f t="shared" ref="K6:K16" si="0">IFERROR(IF(F6="","",$C6*X6),"")</f>
        <v/>
      </c>
      <c r="L6" s="724" t="s">
        <v>298</v>
      </c>
      <c r="M6" s="724"/>
      <c r="N6" s="724"/>
      <c r="O6" s="264"/>
      <c r="X6" s="7" t="e">
        <f>VLOOKUP(J6,$AA$2:$AC$7,3,FALSE)</f>
        <v>#N/A</v>
      </c>
      <c r="AA6" s="6" t="s">
        <v>288</v>
      </c>
      <c r="AB6" s="6" t="s">
        <v>299</v>
      </c>
      <c r="AC6" s="6">
        <v>3</v>
      </c>
    </row>
    <row r="7" spans="1:29" ht="28.5" customHeight="1" x14ac:dyDescent="0.15">
      <c r="A7" s="205" t="s">
        <v>300</v>
      </c>
      <c r="B7" s="206" t="s">
        <v>301</v>
      </c>
      <c r="C7" s="205">
        <v>1</v>
      </c>
      <c r="D7" s="696" t="s">
        <v>302</v>
      </c>
      <c r="E7" s="696"/>
      <c r="F7" s="688" t="s">
        <v>303</v>
      </c>
      <c r="G7" s="689"/>
      <c r="H7" s="688" t="s">
        <v>304</v>
      </c>
      <c r="I7" s="689"/>
      <c r="J7" s="207"/>
      <c r="K7" s="208" t="str">
        <f t="shared" si="0"/>
        <v/>
      </c>
      <c r="L7" s="725"/>
      <c r="M7" s="725"/>
      <c r="N7" s="725"/>
      <c r="O7" s="267"/>
      <c r="X7" s="7" t="e">
        <f>VLOOKUP(J7,$AA$2:$AC$7,3,FALSE)</f>
        <v>#N/A</v>
      </c>
      <c r="AA7" s="6" t="s">
        <v>289</v>
      </c>
      <c r="AB7" s="6" t="s">
        <v>305</v>
      </c>
      <c r="AC7" s="6">
        <v>5</v>
      </c>
    </row>
    <row r="8" spans="1:29" ht="28.5" customHeight="1" x14ac:dyDescent="0.2">
      <c r="A8" s="201" t="s">
        <v>306</v>
      </c>
      <c r="B8" s="202" t="s">
        <v>307</v>
      </c>
      <c r="C8" s="201">
        <v>2</v>
      </c>
      <c r="D8" s="703" t="s">
        <v>308</v>
      </c>
      <c r="E8" s="703"/>
      <c r="F8" s="703" t="s">
        <v>309</v>
      </c>
      <c r="G8" s="687"/>
      <c r="H8" s="703" t="s">
        <v>310</v>
      </c>
      <c r="I8" s="687"/>
      <c r="J8" s="203"/>
      <c r="K8" s="204" t="str">
        <f t="shared" si="0"/>
        <v/>
      </c>
      <c r="L8" s="725"/>
      <c r="M8" s="725"/>
      <c r="N8" s="725"/>
      <c r="O8" s="267"/>
      <c r="X8" s="7" t="e">
        <f>VLOOKUP(J8,$AA$2:$AC$7,3,FALSE)</f>
        <v>#N/A</v>
      </c>
    </row>
    <row r="9" spans="1:29" ht="28.5" customHeight="1" x14ac:dyDescent="0.2">
      <c r="A9" s="205" t="s">
        <v>311</v>
      </c>
      <c r="B9" s="206" t="s">
        <v>88</v>
      </c>
      <c r="C9" s="205">
        <v>3</v>
      </c>
      <c r="D9" s="697" t="s">
        <v>312</v>
      </c>
      <c r="E9" s="697"/>
      <c r="F9" s="697" t="s">
        <v>313</v>
      </c>
      <c r="G9" s="698"/>
      <c r="H9" s="688" t="s">
        <v>314</v>
      </c>
      <c r="I9" s="698"/>
      <c r="J9" s="207"/>
      <c r="K9" s="208" t="str">
        <f t="shared" si="0"/>
        <v/>
      </c>
      <c r="L9" s="725"/>
      <c r="M9" s="725"/>
      <c r="N9" s="725"/>
      <c r="O9" s="267"/>
      <c r="X9" s="7" t="e">
        <f>VLOOKUP(J9,$AA$2:$AC$7,3,FALSE)</f>
        <v>#N/A</v>
      </c>
    </row>
    <row r="10" spans="1:29" ht="28.5" customHeight="1" x14ac:dyDescent="0.2">
      <c r="A10" s="205" t="s">
        <v>315</v>
      </c>
      <c r="B10" s="206" t="s">
        <v>316</v>
      </c>
      <c r="C10" s="205">
        <v>2</v>
      </c>
      <c r="D10" s="696" t="s">
        <v>317</v>
      </c>
      <c r="E10" s="696"/>
      <c r="F10" s="404"/>
      <c r="G10" s="405" t="s">
        <v>318</v>
      </c>
      <c r="H10" s="735"/>
      <c r="I10" s="736"/>
      <c r="J10" s="209"/>
      <c r="K10" s="238" t="str">
        <f>IFERROR(IF(F10="","",$C10*F10),"")</f>
        <v/>
      </c>
      <c r="L10" s="725"/>
      <c r="M10" s="725"/>
      <c r="N10" s="725"/>
      <c r="O10" s="266"/>
      <c r="X10" s="31"/>
    </row>
    <row r="11" spans="1:29" ht="28.5" customHeight="1" x14ac:dyDescent="0.2">
      <c r="A11" s="201" t="s">
        <v>319</v>
      </c>
      <c r="B11" s="202" t="s">
        <v>320</v>
      </c>
      <c r="C11" s="201">
        <v>1</v>
      </c>
      <c r="D11" s="686" t="s">
        <v>321</v>
      </c>
      <c r="E11" s="686"/>
      <c r="F11" s="728" t="s">
        <v>322</v>
      </c>
      <c r="G11" s="700"/>
      <c r="H11" s="686" t="s">
        <v>323</v>
      </c>
      <c r="I11" s="687"/>
      <c r="J11" s="203"/>
      <c r="K11" s="204" t="str">
        <f t="shared" si="0"/>
        <v/>
      </c>
      <c r="L11" s="726"/>
      <c r="M11" s="726"/>
      <c r="N11" s="726"/>
      <c r="O11" s="369"/>
      <c r="X11" s="7" t="e">
        <f t="shared" ref="X11:X17" si="1">VLOOKUP(J11,$AA$2:$AC$7,3,FALSE)</f>
        <v>#N/A</v>
      </c>
    </row>
    <row r="12" spans="1:29" ht="70.5" customHeight="1" x14ac:dyDescent="0.2">
      <c r="A12" s="205" t="s">
        <v>324</v>
      </c>
      <c r="B12" s="206" t="s">
        <v>325</v>
      </c>
      <c r="C12" s="205">
        <v>3</v>
      </c>
      <c r="D12" s="688" t="s">
        <v>326</v>
      </c>
      <c r="E12" s="688"/>
      <c r="F12" s="688" t="s">
        <v>327</v>
      </c>
      <c r="G12" s="698"/>
      <c r="H12" s="733" t="s">
        <v>328</v>
      </c>
      <c r="I12" s="734"/>
      <c r="J12" s="207"/>
      <c r="K12" s="373" t="str">
        <f>IFERROR(IF(F12="","",$C12*X12),"")</f>
        <v/>
      </c>
      <c r="L12" s="729" t="s">
        <v>329</v>
      </c>
      <c r="M12" s="729"/>
      <c r="N12" s="730"/>
      <c r="O12" s="266"/>
      <c r="X12" s="7" t="e">
        <f t="shared" si="1"/>
        <v>#N/A</v>
      </c>
    </row>
    <row r="13" spans="1:29" ht="28.5" customHeight="1" x14ac:dyDescent="0.2">
      <c r="A13" s="201" t="s">
        <v>330</v>
      </c>
      <c r="B13" s="202" t="s">
        <v>331</v>
      </c>
      <c r="C13" s="201">
        <v>1</v>
      </c>
      <c r="D13" s="686" t="s">
        <v>332</v>
      </c>
      <c r="E13" s="686"/>
      <c r="F13" s="699" t="s">
        <v>333</v>
      </c>
      <c r="G13" s="700"/>
      <c r="H13" s="727"/>
      <c r="I13" s="727"/>
      <c r="J13" s="203"/>
      <c r="K13" s="210" t="str">
        <f t="shared" si="0"/>
        <v/>
      </c>
      <c r="L13" s="731"/>
      <c r="M13" s="731"/>
      <c r="N13" s="732"/>
      <c r="O13" s="370"/>
      <c r="X13" s="7" t="e">
        <f t="shared" si="1"/>
        <v>#N/A</v>
      </c>
    </row>
    <row r="14" spans="1:29" ht="58.95" customHeight="1" x14ac:dyDescent="0.2">
      <c r="A14" s="205" t="s">
        <v>334</v>
      </c>
      <c r="B14" s="213" t="s">
        <v>335</v>
      </c>
      <c r="C14" s="205">
        <v>1</v>
      </c>
      <c r="D14" s="688" t="s">
        <v>336</v>
      </c>
      <c r="E14" s="688"/>
      <c r="F14" s="688" t="s">
        <v>337</v>
      </c>
      <c r="G14" s="698"/>
      <c r="H14" s="688" t="s">
        <v>338</v>
      </c>
      <c r="I14" s="698"/>
      <c r="J14" s="207"/>
      <c r="K14" s="214" t="str">
        <f t="shared" si="0"/>
        <v/>
      </c>
      <c r="L14" s="752"/>
      <c r="M14" s="752"/>
      <c r="N14" s="752"/>
      <c r="O14" s="371"/>
      <c r="X14" s="7" t="e">
        <f t="shared" si="1"/>
        <v>#N/A</v>
      </c>
    </row>
    <row r="15" spans="1:29" s="27" customFormat="1" ht="28.5" customHeight="1" x14ac:dyDescent="0.15">
      <c r="A15" s="194" t="s">
        <v>339</v>
      </c>
      <c r="B15" s="211" t="s">
        <v>340</v>
      </c>
      <c r="C15" s="212">
        <v>1</v>
      </c>
      <c r="D15" s="756" t="s">
        <v>341</v>
      </c>
      <c r="E15" s="756"/>
      <c r="F15" s="693" t="s">
        <v>342</v>
      </c>
      <c r="G15" s="694"/>
      <c r="H15" s="763"/>
      <c r="I15" s="763"/>
      <c r="J15" s="255"/>
      <c r="K15" s="374" t="str">
        <f t="shared" si="0"/>
        <v/>
      </c>
      <c r="L15" s="753"/>
      <c r="M15" s="753"/>
      <c r="N15" s="753"/>
      <c r="O15" s="266"/>
      <c r="X15" s="7" t="e">
        <f t="shared" si="1"/>
        <v>#N/A</v>
      </c>
      <c r="Y15" s="30"/>
      <c r="Z15" s="30"/>
    </row>
    <row r="16" spans="1:29" ht="68.25" customHeight="1" x14ac:dyDescent="0.2">
      <c r="A16" s="193" t="s">
        <v>343</v>
      </c>
      <c r="B16" s="215" t="s">
        <v>344</v>
      </c>
      <c r="C16" s="155">
        <v>3</v>
      </c>
      <c r="D16" s="669" t="s">
        <v>345</v>
      </c>
      <c r="E16" s="669"/>
      <c r="F16" s="701" t="s">
        <v>346</v>
      </c>
      <c r="G16" s="702"/>
      <c r="H16" s="669" t="s">
        <v>347</v>
      </c>
      <c r="I16" s="670"/>
      <c r="J16" s="257"/>
      <c r="K16" s="258" t="str">
        <f t="shared" si="0"/>
        <v/>
      </c>
      <c r="L16" s="753"/>
      <c r="M16" s="753"/>
      <c r="N16" s="753"/>
      <c r="O16" s="266"/>
      <c r="X16" s="156" t="e">
        <f t="shared" si="1"/>
        <v>#N/A</v>
      </c>
    </row>
    <row r="17" spans="1:24" ht="45" customHeight="1" x14ac:dyDescent="0.2">
      <c r="A17" s="131" t="s">
        <v>348</v>
      </c>
      <c r="B17" s="217" t="s">
        <v>349</v>
      </c>
      <c r="C17" s="205">
        <v>1</v>
      </c>
      <c r="D17" s="688" t="s">
        <v>350</v>
      </c>
      <c r="E17" s="688"/>
      <c r="F17" s="688" t="s">
        <v>351</v>
      </c>
      <c r="G17" s="698"/>
      <c r="H17" s="688" t="s">
        <v>352</v>
      </c>
      <c r="I17" s="698"/>
      <c r="J17" s="207"/>
      <c r="K17" s="214" t="str">
        <f>IFERROR(IF(F17="","",$C17*X17),"")</f>
        <v/>
      </c>
      <c r="L17" s="754"/>
      <c r="M17" s="754"/>
      <c r="N17" s="754"/>
      <c r="O17" s="266"/>
      <c r="X17" s="7" t="e">
        <f t="shared" si="1"/>
        <v>#N/A</v>
      </c>
    </row>
    <row r="18" spans="1:24" ht="28.5" customHeight="1" x14ac:dyDescent="0.2">
      <c r="A18" s="676" t="s">
        <v>353</v>
      </c>
      <c r="B18" s="679" t="s">
        <v>354</v>
      </c>
      <c r="C18" s="684">
        <v>3</v>
      </c>
      <c r="D18" s="695" t="s">
        <v>355</v>
      </c>
      <c r="E18" s="695"/>
      <c r="F18" s="406"/>
      <c r="G18" s="672" t="s">
        <v>356</v>
      </c>
      <c r="H18" s="672"/>
      <c r="I18" s="673"/>
      <c r="J18" s="216"/>
      <c r="K18" s="256" t="str">
        <f>IF(F18="","",$C18*F18)</f>
        <v/>
      </c>
      <c r="L18" s="312"/>
      <c r="M18" s="313" t="s">
        <v>356</v>
      </c>
      <c r="N18" s="314">
        <v>0</v>
      </c>
      <c r="O18" s="750"/>
      <c r="X18" s="31"/>
    </row>
    <row r="19" spans="1:24" ht="28.5" customHeight="1" x14ac:dyDescent="0.2">
      <c r="A19" s="670"/>
      <c r="B19" s="680"/>
      <c r="C19" s="685"/>
      <c r="D19" s="671" t="s">
        <v>357</v>
      </c>
      <c r="E19" s="671"/>
      <c r="F19" s="407"/>
      <c r="G19" s="674" t="s">
        <v>356</v>
      </c>
      <c r="H19" s="674"/>
      <c r="I19" s="675"/>
      <c r="J19" s="218"/>
      <c r="K19" s="219" t="str">
        <f>IF(F19="","",$C18*F19)</f>
        <v/>
      </c>
      <c r="L19" s="315"/>
      <c r="M19" s="316"/>
      <c r="N19" s="317"/>
      <c r="O19" s="751"/>
      <c r="X19" s="31"/>
    </row>
    <row r="20" spans="1:24" ht="28.5" customHeight="1" x14ac:dyDescent="0.2">
      <c r="A20" s="677" t="s">
        <v>358</v>
      </c>
      <c r="B20" s="681" t="s">
        <v>359</v>
      </c>
      <c r="C20" s="677">
        <v>2</v>
      </c>
      <c r="D20" s="765" t="s">
        <v>360</v>
      </c>
      <c r="E20" s="765"/>
      <c r="F20" s="408"/>
      <c r="G20" s="759" t="s">
        <v>356</v>
      </c>
      <c r="H20" s="759"/>
      <c r="I20" s="760"/>
      <c r="J20" s="220"/>
      <c r="K20" s="259" t="str">
        <f>IF(F20="","",$C20*F20)</f>
        <v/>
      </c>
      <c r="L20" s="318"/>
      <c r="M20" s="319" t="s">
        <v>356</v>
      </c>
      <c r="N20" s="320">
        <v>0</v>
      </c>
      <c r="O20" s="750"/>
      <c r="X20" s="31"/>
    </row>
    <row r="21" spans="1:24" ht="28.5" customHeight="1" x14ac:dyDescent="0.2">
      <c r="A21" s="678"/>
      <c r="B21" s="682"/>
      <c r="C21" s="683"/>
      <c r="D21" s="764" t="s">
        <v>361</v>
      </c>
      <c r="E21" s="764"/>
      <c r="F21" s="409"/>
      <c r="G21" s="761" t="s">
        <v>356</v>
      </c>
      <c r="H21" s="761"/>
      <c r="I21" s="762"/>
      <c r="J21" s="221"/>
      <c r="K21" s="222" t="str">
        <f>IF(F21="","",$C20*F21)</f>
        <v/>
      </c>
      <c r="L21" s="321"/>
      <c r="M21" s="322"/>
      <c r="N21" s="323"/>
      <c r="O21" s="751"/>
      <c r="X21" s="31"/>
    </row>
    <row r="22" spans="1:24" ht="28.5" customHeight="1" x14ac:dyDescent="0.2">
      <c r="A22" s="201" t="s">
        <v>120</v>
      </c>
      <c r="B22" s="202" t="s">
        <v>121</v>
      </c>
      <c r="C22" s="201">
        <v>5</v>
      </c>
      <c r="D22" s="755" t="s">
        <v>362</v>
      </c>
      <c r="E22" s="755"/>
      <c r="F22" s="410"/>
      <c r="G22" s="757" t="s">
        <v>356</v>
      </c>
      <c r="H22" s="757"/>
      <c r="I22" s="758"/>
      <c r="J22" s="223"/>
      <c r="K22" s="204" t="str">
        <f>IF(F22="","",$C22*F22)</f>
        <v/>
      </c>
      <c r="L22" s="324"/>
      <c r="M22" s="325" t="s">
        <v>356</v>
      </c>
      <c r="N22" s="326">
        <v>0</v>
      </c>
      <c r="O22" s="264"/>
    </row>
    <row r="23" spans="1:24" ht="28.5" customHeight="1" x14ac:dyDescent="0.2">
      <c r="A23" s="205" t="s">
        <v>123</v>
      </c>
      <c r="B23" s="206" t="s">
        <v>124</v>
      </c>
      <c r="C23" s="205">
        <v>1</v>
      </c>
      <c r="D23" s="706" t="s">
        <v>362</v>
      </c>
      <c r="E23" s="706"/>
      <c r="F23" s="411"/>
      <c r="G23" s="721" t="s">
        <v>356</v>
      </c>
      <c r="H23" s="721"/>
      <c r="I23" s="722"/>
      <c r="J23" s="224"/>
      <c r="K23" s="208" t="str">
        <f>IF(F23="","",$C23*F23)</f>
        <v/>
      </c>
      <c r="L23" s="327"/>
      <c r="M23" s="328" t="s">
        <v>356</v>
      </c>
      <c r="N23" s="329">
        <v>0</v>
      </c>
      <c r="O23" s="264"/>
    </row>
    <row r="24" spans="1:24" ht="56.25" customHeight="1" x14ac:dyDescent="0.2">
      <c r="A24" s="205" t="s">
        <v>126</v>
      </c>
      <c r="B24" s="206" t="s">
        <v>127</v>
      </c>
      <c r="C24" s="205">
        <v>1</v>
      </c>
      <c r="D24" s="706" t="s">
        <v>362</v>
      </c>
      <c r="E24" s="706"/>
      <c r="F24" s="411"/>
      <c r="G24" s="721" t="s">
        <v>356</v>
      </c>
      <c r="H24" s="721"/>
      <c r="I24" s="722"/>
      <c r="J24" s="224"/>
      <c r="K24" s="208" t="str">
        <f>IF(F24="","",$C24*F24)</f>
        <v/>
      </c>
      <c r="L24" s="327"/>
      <c r="M24" s="328" t="s">
        <v>356</v>
      </c>
      <c r="N24" s="329">
        <v>0</v>
      </c>
      <c r="O24" s="264"/>
    </row>
    <row r="25" spans="1:24" ht="28.5" customHeight="1" x14ac:dyDescent="0.2">
      <c r="A25" s="225" t="s">
        <v>129</v>
      </c>
      <c r="B25" s="226" t="s">
        <v>130</v>
      </c>
      <c r="C25" s="225">
        <v>5</v>
      </c>
      <c r="D25" s="719" t="s">
        <v>363</v>
      </c>
      <c r="E25" s="719"/>
      <c r="F25" s="719" t="s">
        <v>364</v>
      </c>
      <c r="G25" s="720"/>
      <c r="H25" s="719" t="s">
        <v>365</v>
      </c>
      <c r="I25" s="720"/>
      <c r="J25" s="227"/>
      <c r="K25" s="228" t="str">
        <f>IFERROR(IF(F25="","",$C25*X25),"")</f>
        <v/>
      </c>
      <c r="L25" s="718"/>
      <c r="M25" s="718"/>
      <c r="N25" s="718"/>
      <c r="O25" s="265"/>
      <c r="X25" s="7" t="e">
        <f>VLOOKUP(J25,$AA$2:$AC$7,3,FALSE)</f>
        <v>#N/A</v>
      </c>
    </row>
    <row r="26" spans="1:24" ht="28.5" customHeight="1" x14ac:dyDescent="0.2">
      <c r="A26" s="715" t="s">
        <v>366</v>
      </c>
      <c r="B26" s="716"/>
      <c r="C26" s="716"/>
      <c r="D26" s="716"/>
      <c r="E26" s="716"/>
      <c r="F26" s="716"/>
      <c r="G26" s="717"/>
      <c r="H26" s="134"/>
      <c r="I26" s="135" t="s">
        <v>367</v>
      </c>
      <c r="J26" s="136"/>
      <c r="K26" s="260">
        <f>SUM(K6:K25)</f>
        <v>0</v>
      </c>
      <c r="L26" s="713" t="s">
        <v>367</v>
      </c>
      <c r="M26" s="714"/>
      <c r="N26" s="330">
        <v>0</v>
      </c>
    </row>
    <row r="27" spans="1:24" ht="28.5" customHeight="1" x14ac:dyDescent="0.2">
      <c r="A27" s="169"/>
      <c r="B27" s="170"/>
      <c r="C27" s="170"/>
      <c r="D27" s="170"/>
      <c r="E27" s="170"/>
      <c r="F27" s="170"/>
      <c r="G27" s="171"/>
      <c r="H27" s="103"/>
      <c r="I27" s="104"/>
      <c r="J27" s="105"/>
      <c r="K27" s="105"/>
      <c r="L27" s="103"/>
      <c r="M27" s="103"/>
      <c r="N27" s="105"/>
    </row>
    <row r="28" spans="1:24" ht="28.5" customHeight="1" x14ac:dyDescent="0.2">
      <c r="A28" s="709" t="s">
        <v>368</v>
      </c>
      <c r="B28" s="710"/>
      <c r="C28" s="710"/>
      <c r="D28" s="710"/>
      <c r="E28" s="710"/>
      <c r="F28" s="710"/>
      <c r="G28" s="710"/>
      <c r="H28" s="133"/>
      <c r="I28" s="106" t="s">
        <v>367</v>
      </c>
      <c r="J28" s="107"/>
      <c r="K28" s="261">
        <f>SUM(K13,K14,K15,K17,K19,K21)</f>
        <v>0</v>
      </c>
      <c r="L28" s="711"/>
      <c r="M28" s="712"/>
      <c r="N28" s="9"/>
    </row>
    <row r="29" spans="1:24" ht="28.5" customHeight="1" x14ac:dyDescent="0.2">
      <c r="A29" s="707" t="s">
        <v>369</v>
      </c>
      <c r="B29" s="708"/>
      <c r="C29" s="708"/>
      <c r="D29" s="708"/>
      <c r="E29" s="708"/>
      <c r="F29" s="708"/>
      <c r="G29" s="708"/>
      <c r="H29" s="1"/>
      <c r="I29" s="1"/>
      <c r="J29" s="2"/>
      <c r="K29" s="4"/>
      <c r="L29" s="704"/>
      <c r="M29" s="705"/>
      <c r="N29" s="3"/>
    </row>
  </sheetData>
  <mergeCells count="85">
    <mergeCell ref="O18:O19"/>
    <mergeCell ref="O20:O21"/>
    <mergeCell ref="L14:N17"/>
    <mergeCell ref="D22:E22"/>
    <mergeCell ref="D17:E17"/>
    <mergeCell ref="F17:G17"/>
    <mergeCell ref="H17:I17"/>
    <mergeCell ref="D15:E15"/>
    <mergeCell ref="G22:I22"/>
    <mergeCell ref="G20:I20"/>
    <mergeCell ref="G21:I21"/>
    <mergeCell ref="H14:I14"/>
    <mergeCell ref="H15:I15"/>
    <mergeCell ref="D21:E21"/>
    <mergeCell ref="D20:E20"/>
    <mergeCell ref="D16:E16"/>
    <mergeCell ref="A2:N2"/>
    <mergeCell ref="L3:M5"/>
    <mergeCell ref="N3:N5"/>
    <mergeCell ref="H4:I4"/>
    <mergeCell ref="J4:J5"/>
    <mergeCell ref="F4:G4"/>
    <mergeCell ref="D3:J3"/>
    <mergeCell ref="A3:B5"/>
    <mergeCell ref="O3:O5"/>
    <mergeCell ref="L6:N11"/>
    <mergeCell ref="H13:I13"/>
    <mergeCell ref="F11:G11"/>
    <mergeCell ref="H11:I11"/>
    <mergeCell ref="H7:I7"/>
    <mergeCell ref="F8:G8"/>
    <mergeCell ref="H8:I8"/>
    <mergeCell ref="F9:G9"/>
    <mergeCell ref="H9:I9"/>
    <mergeCell ref="L12:N13"/>
    <mergeCell ref="H12:I12"/>
    <mergeCell ref="H10:I10"/>
    <mergeCell ref="H6:I6"/>
    <mergeCell ref="H5:I5"/>
    <mergeCell ref="K3:K5"/>
    <mergeCell ref="D8:E8"/>
    <mergeCell ref="D7:E7"/>
    <mergeCell ref="L29:M29"/>
    <mergeCell ref="D23:E23"/>
    <mergeCell ref="A29:G29"/>
    <mergeCell ref="A28:G28"/>
    <mergeCell ref="L28:M28"/>
    <mergeCell ref="L26:M26"/>
    <mergeCell ref="A26:G26"/>
    <mergeCell ref="L25:N25"/>
    <mergeCell ref="D24:E24"/>
    <mergeCell ref="D25:E25"/>
    <mergeCell ref="F25:G25"/>
    <mergeCell ref="H25:I25"/>
    <mergeCell ref="G23:I23"/>
    <mergeCell ref="G24:I24"/>
    <mergeCell ref="F15:G15"/>
    <mergeCell ref="D18:E18"/>
    <mergeCell ref="D11:E11"/>
    <mergeCell ref="D10:E10"/>
    <mergeCell ref="D9:E9"/>
    <mergeCell ref="D12:E12"/>
    <mergeCell ref="F12:G12"/>
    <mergeCell ref="D13:E13"/>
    <mergeCell ref="F13:G13"/>
    <mergeCell ref="D14:E14"/>
    <mergeCell ref="F14:G14"/>
    <mergeCell ref="F16:G16"/>
    <mergeCell ref="D6:E6"/>
    <mergeCell ref="F6:G6"/>
    <mergeCell ref="F7:G7"/>
    <mergeCell ref="C3:C5"/>
    <mergeCell ref="F5:G5"/>
    <mergeCell ref="D4:E4"/>
    <mergeCell ref="D5:E5"/>
    <mergeCell ref="A20:A21"/>
    <mergeCell ref="B18:B19"/>
    <mergeCell ref="B20:B21"/>
    <mergeCell ref="C20:C21"/>
    <mergeCell ref="C18:C19"/>
    <mergeCell ref="H16:I16"/>
    <mergeCell ref="D19:E19"/>
    <mergeCell ref="G18:I18"/>
    <mergeCell ref="G19:I19"/>
    <mergeCell ref="A18:A19"/>
  </mergeCells>
  <phoneticPr fontId="5"/>
  <dataValidations count="2">
    <dataValidation type="list" allowBlank="1" showInputMessage="1" showErrorMessage="1" sqref="J15 J13 J6" xr:uid="{00000000-0002-0000-0600-000000000000}">
      <formula1>"Ⅰ,Ⅱ"</formula1>
    </dataValidation>
    <dataValidation type="list" allowBlank="1" showInputMessage="1" showErrorMessage="1" sqref="J11:J12 J25 J16:J17 J14 J7:J9" xr:uid="{00000000-0002-0000-0600-000001000000}">
      <formula1>"Ⅰ,Ⅱ,Ⅲ"</formula1>
    </dataValidation>
  </dataValidations>
  <printOptions horizontalCentered="1"/>
  <pageMargins left="0" right="0" top="0" bottom="0"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Q40"/>
  <sheetViews>
    <sheetView view="pageBreakPreview" topLeftCell="A25" zoomScaleNormal="100" zoomScaleSheetLayoutView="100" workbookViewId="0">
      <selection activeCell="N40" sqref="N40"/>
    </sheetView>
  </sheetViews>
  <sheetFormatPr defaultRowHeight="13.2" x14ac:dyDescent="0.2"/>
  <cols>
    <col min="1" max="1" width="3.33203125" customWidth="1"/>
    <col min="2" max="2" width="23.21875" customWidth="1"/>
    <col min="3" max="3" width="5.33203125" customWidth="1"/>
    <col min="4" max="4" width="22.33203125" customWidth="1"/>
    <col min="5" max="5" width="4.33203125" style="272" customWidth="1"/>
    <col min="6" max="6" width="4.33203125" customWidth="1"/>
    <col min="7" max="7" width="27.33203125" customWidth="1"/>
    <col min="8" max="9" width="4.33203125" customWidth="1"/>
    <col min="10" max="10" width="4.77734375" style="272" customWidth="1"/>
    <col min="11" max="11" width="4.77734375" hidden="1" customWidth="1"/>
    <col min="12" max="12" width="20.77734375" hidden="1" customWidth="1"/>
    <col min="13" max="13" width="0" hidden="1" customWidth="1"/>
    <col min="14" max="14" width="44.33203125" style="268" customWidth="1"/>
    <col min="15" max="15" width="3" customWidth="1"/>
    <col min="16" max="17" width="9" style="163"/>
  </cols>
  <sheetData>
    <row r="1" spans="1:16" x14ac:dyDescent="0.2">
      <c r="A1" s="197" t="s">
        <v>370</v>
      </c>
    </row>
    <row r="2" spans="1:16" ht="19.2" x14ac:dyDescent="0.2">
      <c r="A2" s="783" t="s">
        <v>371</v>
      </c>
      <c r="B2" s="784"/>
      <c r="C2" s="784"/>
      <c r="D2" s="784"/>
      <c r="E2" s="784"/>
      <c r="F2" s="784"/>
      <c r="G2" s="784"/>
      <c r="H2" s="784"/>
      <c r="I2" s="784"/>
      <c r="J2" s="784"/>
      <c r="K2" s="784"/>
      <c r="L2" s="784"/>
      <c r="M2" s="785"/>
      <c r="N2" s="269" t="s">
        <v>280</v>
      </c>
    </row>
    <row r="3" spans="1:16" x14ac:dyDescent="0.15">
      <c r="A3" s="799" t="s">
        <v>281</v>
      </c>
      <c r="B3" s="799"/>
      <c r="C3" s="697" t="s">
        <v>282</v>
      </c>
      <c r="D3" s="789" t="s">
        <v>283</v>
      </c>
      <c r="E3" s="790"/>
      <c r="F3" s="790"/>
      <c r="G3" s="790"/>
      <c r="H3" s="790"/>
      <c r="I3" s="790"/>
      <c r="J3" s="791"/>
      <c r="K3" s="782" t="s">
        <v>372</v>
      </c>
      <c r="L3" s="782"/>
      <c r="M3" s="794" t="s">
        <v>223</v>
      </c>
      <c r="N3" s="773"/>
    </row>
    <row r="4" spans="1:16" x14ac:dyDescent="0.15">
      <c r="A4" s="799"/>
      <c r="B4" s="799"/>
      <c r="C4" s="697"/>
      <c r="D4" s="800" t="s">
        <v>286</v>
      </c>
      <c r="E4" s="798"/>
      <c r="F4" s="798"/>
      <c r="G4" s="798" t="s">
        <v>288</v>
      </c>
      <c r="H4" s="798"/>
      <c r="I4" s="798"/>
      <c r="J4" s="792" t="s">
        <v>223</v>
      </c>
      <c r="K4" s="782"/>
      <c r="L4" s="782"/>
      <c r="M4" s="795"/>
      <c r="N4" s="773"/>
    </row>
    <row r="5" spans="1:16" x14ac:dyDescent="0.15">
      <c r="A5" s="799"/>
      <c r="B5" s="799"/>
      <c r="C5" s="697"/>
      <c r="D5" s="776" t="s">
        <v>291</v>
      </c>
      <c r="E5" s="777"/>
      <c r="F5" s="777"/>
      <c r="G5" s="777" t="s">
        <v>373</v>
      </c>
      <c r="H5" s="777"/>
      <c r="I5" s="777"/>
      <c r="J5" s="793"/>
      <c r="K5" s="782"/>
      <c r="L5" s="782"/>
      <c r="M5" s="796"/>
      <c r="N5" s="773"/>
    </row>
    <row r="6" spans="1:16" ht="30" customHeight="1" x14ac:dyDescent="0.2">
      <c r="A6" s="146" t="s">
        <v>374</v>
      </c>
      <c r="B6" s="147" t="s">
        <v>375</v>
      </c>
      <c r="C6" s="145">
        <v>1</v>
      </c>
      <c r="D6" s="12" t="s">
        <v>376</v>
      </c>
      <c r="E6" s="158"/>
      <c r="F6" s="22" t="s">
        <v>356</v>
      </c>
      <c r="G6" s="766"/>
      <c r="H6" s="767"/>
      <c r="I6" s="768"/>
      <c r="J6" s="160">
        <f>C6*1*E6</f>
        <v>0</v>
      </c>
      <c r="K6" s="293"/>
      <c r="L6" s="294" t="s">
        <v>356</v>
      </c>
      <c r="M6" s="295">
        <v>0</v>
      </c>
      <c r="N6" s="270"/>
      <c r="P6" s="164"/>
    </row>
    <row r="7" spans="1:16" ht="30" customHeight="1" x14ac:dyDescent="0.2">
      <c r="A7" s="769" t="s">
        <v>377</v>
      </c>
      <c r="B7" s="787" t="s">
        <v>378</v>
      </c>
      <c r="C7" s="685">
        <v>1</v>
      </c>
      <c r="D7" s="14" t="s">
        <v>379</v>
      </c>
      <c r="E7" s="157"/>
      <c r="F7" s="16" t="s">
        <v>356</v>
      </c>
      <c r="G7" s="770"/>
      <c r="H7" s="771"/>
      <c r="I7" s="772"/>
      <c r="J7" s="231">
        <f>C7*1*E7</f>
        <v>0</v>
      </c>
      <c r="K7" s="296"/>
      <c r="L7" s="775" t="s">
        <v>380</v>
      </c>
      <c r="M7" s="774">
        <v>0</v>
      </c>
      <c r="N7" s="778"/>
      <c r="P7" s="165"/>
    </row>
    <row r="8" spans="1:16" ht="30" customHeight="1" x14ac:dyDescent="0.2">
      <c r="A8" s="676"/>
      <c r="B8" s="797"/>
      <c r="C8" s="684"/>
      <c r="D8" s="14" t="s">
        <v>381</v>
      </c>
      <c r="E8" s="157"/>
      <c r="F8" s="16" t="s">
        <v>356</v>
      </c>
      <c r="G8" s="770"/>
      <c r="H8" s="771"/>
      <c r="I8" s="772"/>
      <c r="J8" s="232">
        <f>C7*1*E8</f>
        <v>0</v>
      </c>
      <c r="K8" s="297"/>
      <c r="L8" s="775"/>
      <c r="M8" s="774"/>
      <c r="N8" s="773"/>
      <c r="P8" s="166"/>
    </row>
    <row r="9" spans="1:16" ht="36.6" customHeight="1" x14ac:dyDescent="0.2">
      <c r="A9" s="769" t="s">
        <v>382</v>
      </c>
      <c r="B9" s="808" t="s">
        <v>383</v>
      </c>
      <c r="C9" s="769">
        <v>1</v>
      </c>
      <c r="D9" s="14" t="s">
        <v>384</v>
      </c>
      <c r="E9" s="157"/>
      <c r="F9" s="16" t="s">
        <v>356</v>
      </c>
      <c r="G9" s="15" t="s">
        <v>385</v>
      </c>
      <c r="H9" s="157"/>
      <c r="I9" s="230" t="s">
        <v>356</v>
      </c>
      <c r="J9" s="231">
        <f>(C9*1*E9)+(C9*2*H9)</f>
        <v>0</v>
      </c>
      <c r="K9" s="298"/>
      <c r="L9" s="299" t="s">
        <v>356</v>
      </c>
      <c r="M9" s="300">
        <v>0</v>
      </c>
      <c r="N9" s="778"/>
      <c r="P9" s="167"/>
    </row>
    <row r="10" spans="1:16" ht="45" customHeight="1" x14ac:dyDescent="0.2">
      <c r="A10" s="676"/>
      <c r="B10" s="809"/>
      <c r="C10" s="676"/>
      <c r="D10" s="14" t="s">
        <v>386</v>
      </c>
      <c r="E10" s="157"/>
      <c r="F10" s="16" t="s">
        <v>356</v>
      </c>
      <c r="G10" s="15" t="s">
        <v>387</v>
      </c>
      <c r="H10" s="157"/>
      <c r="I10" s="230" t="s">
        <v>356</v>
      </c>
      <c r="J10" s="232">
        <f>(C9*1*E10)+(C9*2*H10)</f>
        <v>0</v>
      </c>
      <c r="K10" s="298"/>
      <c r="L10" s="299" t="s">
        <v>388</v>
      </c>
      <c r="M10" s="300">
        <v>0</v>
      </c>
      <c r="N10" s="773"/>
      <c r="P10" s="166"/>
    </row>
    <row r="11" spans="1:16" ht="30" customHeight="1" x14ac:dyDescent="0.2">
      <c r="A11" s="769" t="s">
        <v>311</v>
      </c>
      <c r="B11" s="787" t="s">
        <v>389</v>
      </c>
      <c r="C11" s="769">
        <v>20</v>
      </c>
      <c r="D11" s="14" t="s">
        <v>390</v>
      </c>
      <c r="E11" s="157"/>
      <c r="F11" s="16" t="s">
        <v>356</v>
      </c>
      <c r="G11" s="810"/>
      <c r="H11" s="811"/>
      <c r="I11" s="812"/>
      <c r="J11" s="231">
        <f>C11*1*E11</f>
        <v>0</v>
      </c>
      <c r="K11" s="298"/>
      <c r="L11" s="299" t="s">
        <v>356</v>
      </c>
      <c r="M11" s="300">
        <v>0</v>
      </c>
      <c r="N11" s="773"/>
      <c r="P11" s="167"/>
    </row>
    <row r="12" spans="1:16" ht="30" customHeight="1" x14ac:dyDescent="0.2">
      <c r="A12" s="786"/>
      <c r="B12" s="788"/>
      <c r="C12" s="786"/>
      <c r="D12" s="17" t="s">
        <v>386</v>
      </c>
      <c r="E12" s="159"/>
      <c r="F12" s="229" t="s">
        <v>356</v>
      </c>
      <c r="G12" s="813"/>
      <c r="H12" s="814"/>
      <c r="I12" s="815"/>
      <c r="J12" s="18">
        <f>C11*1*E12</f>
        <v>0</v>
      </c>
      <c r="K12" s="779" t="s">
        <v>391</v>
      </c>
      <c r="L12" s="780"/>
      <c r="M12" s="781"/>
      <c r="N12" s="773"/>
      <c r="P12" s="166"/>
    </row>
    <row r="13" spans="1:16" ht="19.5" customHeight="1" x14ac:dyDescent="0.2">
      <c r="A13" s="823" t="s">
        <v>392</v>
      </c>
      <c r="B13" s="824"/>
      <c r="C13" s="824"/>
      <c r="D13" s="824"/>
      <c r="E13" s="824"/>
      <c r="F13" s="824"/>
      <c r="G13" s="822" t="s">
        <v>393</v>
      </c>
      <c r="H13" s="822"/>
      <c r="I13" s="822"/>
      <c r="J13" s="174">
        <f>SUM(J6:J12)</f>
        <v>0</v>
      </c>
      <c r="K13" s="301"/>
      <c r="L13" s="302" t="s">
        <v>394</v>
      </c>
      <c r="M13" s="303">
        <v>0</v>
      </c>
      <c r="P13" s="168"/>
    </row>
    <row r="14" spans="1:16" ht="19.5" customHeight="1" x14ac:dyDescent="0.2">
      <c r="A14" s="820" t="s">
        <v>395</v>
      </c>
      <c r="B14" s="821"/>
      <c r="C14" s="821"/>
      <c r="D14" s="821"/>
      <c r="E14" s="821"/>
      <c r="F14" s="821"/>
      <c r="G14" s="816" t="s">
        <v>393</v>
      </c>
      <c r="H14" s="816"/>
      <c r="I14" s="816"/>
      <c r="J14" s="18">
        <f>SUM(J6,J8,J10,J12,)</f>
        <v>0</v>
      </c>
      <c r="K14" s="801" t="s">
        <v>396</v>
      </c>
      <c r="L14" s="802"/>
      <c r="M14" s="803"/>
      <c r="P14" s="168"/>
    </row>
    <row r="15" spans="1:16" ht="27.75" customHeight="1" x14ac:dyDescent="0.2">
      <c r="A15" s="817"/>
      <c r="B15" s="818"/>
      <c r="C15" s="818"/>
      <c r="D15" s="818"/>
      <c r="E15" s="818"/>
      <c r="F15" s="818"/>
      <c r="G15" s="818"/>
      <c r="H15" s="818"/>
      <c r="I15" s="818"/>
      <c r="J15" s="819"/>
      <c r="K15" s="804"/>
      <c r="L15" s="805"/>
      <c r="M15" s="806"/>
    </row>
    <row r="16" spans="1:16" x14ac:dyDescent="0.2">
      <c r="A16" s="19"/>
      <c r="B16" s="20"/>
      <c r="C16" s="19"/>
      <c r="D16" s="20"/>
      <c r="E16" s="20"/>
      <c r="F16" s="20"/>
      <c r="G16" s="19"/>
      <c r="H16" s="19"/>
      <c r="I16" s="19"/>
      <c r="J16" s="10"/>
      <c r="K16" s="10"/>
      <c r="L16" s="11"/>
      <c r="M16" s="10"/>
    </row>
    <row r="17" spans="1:17" ht="19.2" x14ac:dyDescent="0.2">
      <c r="A17" s="783" t="s">
        <v>397</v>
      </c>
      <c r="B17" s="784"/>
      <c r="C17" s="784"/>
      <c r="D17" s="784"/>
      <c r="E17" s="784"/>
      <c r="F17" s="784"/>
      <c r="G17" s="784"/>
      <c r="H17" s="784"/>
      <c r="I17" s="784"/>
      <c r="J17" s="784"/>
      <c r="K17" s="784"/>
      <c r="L17" s="784"/>
      <c r="M17" s="785"/>
      <c r="N17" s="269" t="s">
        <v>280</v>
      </c>
    </row>
    <row r="18" spans="1:17" ht="13.5" customHeight="1" x14ac:dyDescent="0.15">
      <c r="A18" s="799" t="s">
        <v>281</v>
      </c>
      <c r="B18" s="799"/>
      <c r="C18" s="697" t="s">
        <v>282</v>
      </c>
      <c r="D18" s="789" t="s">
        <v>283</v>
      </c>
      <c r="E18" s="790"/>
      <c r="F18" s="790"/>
      <c r="G18" s="790"/>
      <c r="H18" s="790"/>
      <c r="I18" s="790"/>
      <c r="J18" s="791"/>
      <c r="K18" s="807" t="s">
        <v>372</v>
      </c>
      <c r="L18" s="807"/>
      <c r="M18" s="794" t="s">
        <v>223</v>
      </c>
      <c r="N18" s="773"/>
    </row>
    <row r="19" spans="1:17" x14ac:dyDescent="0.15">
      <c r="A19" s="799"/>
      <c r="B19" s="799"/>
      <c r="C19" s="697"/>
      <c r="D19" s="800" t="s">
        <v>286</v>
      </c>
      <c r="E19" s="798"/>
      <c r="F19" s="798"/>
      <c r="G19" s="798" t="s">
        <v>288</v>
      </c>
      <c r="H19" s="798"/>
      <c r="I19" s="798"/>
      <c r="J19" s="792" t="s">
        <v>223</v>
      </c>
      <c r="K19" s="807"/>
      <c r="L19" s="807"/>
      <c r="M19" s="795"/>
      <c r="N19" s="773"/>
    </row>
    <row r="20" spans="1:17" ht="21.75" customHeight="1" x14ac:dyDescent="0.15">
      <c r="A20" s="799"/>
      <c r="B20" s="799"/>
      <c r="C20" s="697"/>
      <c r="D20" s="776" t="s">
        <v>291</v>
      </c>
      <c r="E20" s="777"/>
      <c r="F20" s="777"/>
      <c r="G20" s="777" t="s">
        <v>373</v>
      </c>
      <c r="H20" s="777"/>
      <c r="I20" s="777"/>
      <c r="J20" s="793"/>
      <c r="K20" s="807"/>
      <c r="L20" s="807"/>
      <c r="M20" s="796"/>
      <c r="N20" s="773"/>
    </row>
    <row r="21" spans="1:17" ht="36" x14ac:dyDescent="0.2">
      <c r="A21" s="799" t="s">
        <v>295</v>
      </c>
      <c r="B21" s="832" t="s">
        <v>398</v>
      </c>
      <c r="C21" s="688">
        <v>1</v>
      </c>
      <c r="D21" s="12" t="s">
        <v>384</v>
      </c>
      <c r="E21" s="158"/>
      <c r="F21" s="13" t="s">
        <v>356</v>
      </c>
      <c r="G21" s="21" t="s">
        <v>399</v>
      </c>
      <c r="H21" s="158"/>
      <c r="I21" s="22" t="s">
        <v>356</v>
      </c>
      <c r="J21" s="174">
        <f>(C21*1*E21)+(C21*2*H21)</f>
        <v>0</v>
      </c>
      <c r="K21" s="293"/>
      <c r="L21" s="304" t="s">
        <v>356</v>
      </c>
      <c r="M21" s="295">
        <v>0</v>
      </c>
      <c r="N21" s="778"/>
      <c r="P21" s="167"/>
      <c r="Q21" s="167"/>
    </row>
    <row r="22" spans="1:17" ht="36" x14ac:dyDescent="0.2">
      <c r="A22" s="799"/>
      <c r="B22" s="833"/>
      <c r="C22" s="688"/>
      <c r="D22" s="23" t="s">
        <v>386</v>
      </c>
      <c r="E22" s="161"/>
      <c r="F22" s="24" t="s">
        <v>356</v>
      </c>
      <c r="G22" s="25" t="s">
        <v>400</v>
      </c>
      <c r="H22" s="161"/>
      <c r="I22" s="26" t="s">
        <v>356</v>
      </c>
      <c r="J22" s="18">
        <f>(C21*1*E22)+(C21*2*H22)</f>
        <v>0</v>
      </c>
      <c r="K22" s="298"/>
      <c r="L22" s="299" t="s">
        <v>401</v>
      </c>
      <c r="M22" s="300">
        <v>0</v>
      </c>
      <c r="N22" s="773"/>
      <c r="P22" s="166"/>
      <c r="Q22" s="166"/>
    </row>
    <row r="23" spans="1:17" ht="20.25" customHeight="1" x14ac:dyDescent="0.2">
      <c r="A23" s="828"/>
      <c r="B23" s="829"/>
      <c r="C23" s="830"/>
      <c r="D23" s="836"/>
      <c r="E23" s="837"/>
      <c r="F23" s="837"/>
      <c r="G23" s="837"/>
      <c r="H23" s="837"/>
      <c r="I23" s="837"/>
      <c r="J23" s="838"/>
      <c r="K23" s="825" t="s">
        <v>402</v>
      </c>
      <c r="L23" s="826"/>
      <c r="M23" s="827"/>
    </row>
    <row r="24" spans="1:17" ht="19.5" customHeight="1" x14ac:dyDescent="0.2">
      <c r="A24" s="834" t="s">
        <v>403</v>
      </c>
      <c r="B24" s="835"/>
      <c r="C24" s="835"/>
      <c r="D24" s="835"/>
      <c r="E24" s="835"/>
      <c r="F24" s="835"/>
      <c r="G24" s="856" t="s">
        <v>394</v>
      </c>
      <c r="H24" s="856"/>
      <c r="I24" s="856"/>
      <c r="J24" s="175">
        <f>SUM(J21:J22)</f>
        <v>0</v>
      </c>
      <c r="K24" s="301"/>
      <c r="L24" s="302" t="s">
        <v>394</v>
      </c>
      <c r="M24" s="303">
        <v>0</v>
      </c>
    </row>
    <row r="25" spans="1:17" ht="19.5" customHeight="1" x14ac:dyDescent="0.2">
      <c r="A25" s="839" t="s">
        <v>404</v>
      </c>
      <c r="B25" s="840"/>
      <c r="C25" s="840"/>
      <c r="D25" s="840"/>
      <c r="E25" s="840"/>
      <c r="F25" s="840"/>
      <c r="G25" s="831" t="s">
        <v>393</v>
      </c>
      <c r="H25" s="831"/>
      <c r="I25" s="831"/>
      <c r="J25" s="162">
        <f>SUM(J22)</f>
        <v>0</v>
      </c>
      <c r="K25" s="801" t="s">
        <v>396</v>
      </c>
      <c r="L25" s="802"/>
      <c r="M25" s="803"/>
    </row>
    <row r="26" spans="1:17" ht="33.75" customHeight="1" x14ac:dyDescent="0.2">
      <c r="A26" s="817"/>
      <c r="B26" s="818"/>
      <c r="C26" s="818"/>
      <c r="D26" s="818"/>
      <c r="E26" s="818"/>
      <c r="F26" s="818"/>
      <c r="G26" s="818"/>
      <c r="H26" s="818"/>
      <c r="I26" s="818"/>
      <c r="J26" s="819"/>
      <c r="K26" s="804"/>
      <c r="L26" s="805"/>
      <c r="M26" s="806"/>
    </row>
    <row r="28" spans="1:17" ht="19.2" x14ac:dyDescent="0.2">
      <c r="A28" s="783" t="s">
        <v>405</v>
      </c>
      <c r="B28" s="784"/>
      <c r="C28" s="784"/>
      <c r="D28" s="784"/>
      <c r="E28" s="784"/>
      <c r="F28" s="784"/>
      <c r="G28" s="784"/>
      <c r="H28" s="784"/>
      <c r="I28" s="784"/>
      <c r="J28" s="784"/>
      <c r="K28" s="784"/>
      <c r="L28" s="784"/>
      <c r="M28" s="785"/>
      <c r="N28" s="269" t="s">
        <v>280</v>
      </c>
    </row>
    <row r="29" spans="1:17" ht="13.5" customHeight="1" x14ac:dyDescent="0.15">
      <c r="A29" s="799" t="s">
        <v>281</v>
      </c>
      <c r="B29" s="799"/>
      <c r="C29" s="697" t="s">
        <v>282</v>
      </c>
      <c r="D29" s="789" t="s">
        <v>283</v>
      </c>
      <c r="E29" s="790"/>
      <c r="F29" s="790"/>
      <c r="G29" s="790"/>
      <c r="H29" s="790"/>
      <c r="I29" s="790"/>
      <c r="J29" s="791"/>
      <c r="K29" s="807" t="s">
        <v>372</v>
      </c>
      <c r="L29" s="807"/>
      <c r="M29" s="794" t="s">
        <v>223</v>
      </c>
      <c r="N29" s="773"/>
    </row>
    <row r="30" spans="1:17" x14ac:dyDescent="0.15">
      <c r="A30" s="799"/>
      <c r="B30" s="799"/>
      <c r="C30" s="697"/>
      <c r="D30" s="800" t="s">
        <v>286</v>
      </c>
      <c r="E30" s="798"/>
      <c r="F30" s="798"/>
      <c r="G30" s="798" t="s">
        <v>288</v>
      </c>
      <c r="H30" s="798"/>
      <c r="I30" s="798"/>
      <c r="J30" s="792" t="s">
        <v>223</v>
      </c>
      <c r="K30" s="807"/>
      <c r="L30" s="807"/>
      <c r="M30" s="795"/>
      <c r="N30" s="773"/>
    </row>
    <row r="31" spans="1:17" ht="21.75" customHeight="1" x14ac:dyDescent="0.15">
      <c r="A31" s="799"/>
      <c r="B31" s="799"/>
      <c r="C31" s="697"/>
      <c r="D31" s="776" t="s">
        <v>291</v>
      </c>
      <c r="E31" s="777"/>
      <c r="F31" s="777"/>
      <c r="G31" s="777" t="s">
        <v>373</v>
      </c>
      <c r="H31" s="777"/>
      <c r="I31" s="777"/>
      <c r="J31" s="793"/>
      <c r="K31" s="807"/>
      <c r="L31" s="807"/>
      <c r="M31" s="796"/>
      <c r="N31" s="773"/>
    </row>
    <row r="32" spans="1:17" ht="21.75" customHeight="1" x14ac:dyDescent="0.2">
      <c r="A32" s="131" t="s">
        <v>78</v>
      </c>
      <c r="B32" s="132" t="s">
        <v>406</v>
      </c>
      <c r="C32" s="130">
        <v>1</v>
      </c>
      <c r="D32" s="139" t="s">
        <v>407</v>
      </c>
      <c r="E32" s="274"/>
      <c r="F32" s="137" t="s">
        <v>408</v>
      </c>
      <c r="G32" s="844"/>
      <c r="H32" s="845"/>
      <c r="I32" s="846"/>
      <c r="J32" s="174">
        <f>(C32*1*E32)+(C32*2*H32)</f>
        <v>0</v>
      </c>
      <c r="K32" s="305"/>
      <c r="L32" s="308" t="s">
        <v>408</v>
      </c>
      <c r="M32" s="309"/>
      <c r="N32" s="271"/>
      <c r="P32" s="167"/>
    </row>
    <row r="33" spans="1:16" ht="57" customHeight="1" x14ac:dyDescent="0.2">
      <c r="A33" s="131" t="s">
        <v>81</v>
      </c>
      <c r="B33" s="138" t="s">
        <v>409</v>
      </c>
      <c r="C33" s="130">
        <v>1</v>
      </c>
      <c r="D33" s="148" t="s">
        <v>410</v>
      </c>
      <c r="E33" s="275"/>
      <c r="F33" s="137" t="s">
        <v>408</v>
      </c>
      <c r="G33" s="841"/>
      <c r="H33" s="842"/>
      <c r="I33" s="843"/>
      <c r="J33" s="174">
        <f>(C33*1*E33)+(C33*2*H33)</f>
        <v>0</v>
      </c>
      <c r="K33" s="306"/>
      <c r="L33" s="308" t="s">
        <v>408</v>
      </c>
      <c r="M33" s="310"/>
      <c r="N33" s="271"/>
      <c r="P33" s="167"/>
    </row>
    <row r="34" spans="1:16" ht="20.100000000000001" customHeight="1" x14ac:dyDescent="0.2">
      <c r="A34" s="799" t="s">
        <v>84</v>
      </c>
      <c r="B34" s="832" t="s">
        <v>411</v>
      </c>
      <c r="C34" s="688">
        <v>1</v>
      </c>
      <c r="D34" s="851" t="s">
        <v>412</v>
      </c>
      <c r="E34" s="853"/>
      <c r="F34" s="849" t="s">
        <v>413</v>
      </c>
      <c r="G34" s="851" t="s">
        <v>414</v>
      </c>
      <c r="H34" s="853"/>
      <c r="I34" s="849" t="s">
        <v>413</v>
      </c>
      <c r="J34" s="847">
        <f>(C34*1*E34)+(C34*2*H34)</f>
        <v>0</v>
      </c>
      <c r="K34" s="293"/>
      <c r="L34" s="304" t="s">
        <v>415</v>
      </c>
      <c r="M34" s="295">
        <v>0</v>
      </c>
      <c r="N34" s="773"/>
      <c r="P34" s="167"/>
    </row>
    <row r="35" spans="1:16" ht="20.100000000000001" customHeight="1" x14ac:dyDescent="0.2">
      <c r="A35" s="799"/>
      <c r="B35" s="833"/>
      <c r="C35" s="688"/>
      <c r="D35" s="852"/>
      <c r="E35" s="854"/>
      <c r="F35" s="850"/>
      <c r="G35" s="852"/>
      <c r="H35" s="855"/>
      <c r="I35" s="850"/>
      <c r="J35" s="848"/>
      <c r="K35" s="307"/>
      <c r="L35" s="311" t="s">
        <v>416</v>
      </c>
      <c r="M35" s="300">
        <v>0</v>
      </c>
      <c r="N35" s="773"/>
      <c r="P35" s="166"/>
    </row>
    <row r="36" spans="1:16" ht="21" customHeight="1" x14ac:dyDescent="0.2">
      <c r="A36" s="828"/>
      <c r="B36" s="829"/>
      <c r="C36" s="830"/>
      <c r="D36" s="836"/>
      <c r="E36" s="837"/>
      <c r="F36" s="837"/>
      <c r="G36" s="837"/>
      <c r="H36" s="837"/>
      <c r="I36" s="837"/>
      <c r="J36" s="838"/>
      <c r="K36" s="825" t="s">
        <v>417</v>
      </c>
      <c r="L36" s="826"/>
      <c r="M36" s="827"/>
    </row>
    <row r="37" spans="1:16" ht="20.100000000000001" customHeight="1" x14ac:dyDescent="0.2">
      <c r="A37" s="834" t="s">
        <v>418</v>
      </c>
      <c r="B37" s="835"/>
      <c r="C37" s="835"/>
      <c r="D37" s="835"/>
      <c r="E37" s="835"/>
      <c r="F37" s="835"/>
      <c r="G37" s="856" t="s">
        <v>393</v>
      </c>
      <c r="H37" s="856"/>
      <c r="I37" s="856"/>
      <c r="J37" s="175">
        <f>SUM(J32:J35)</f>
        <v>0</v>
      </c>
      <c r="K37" s="301"/>
      <c r="L37" s="302" t="s">
        <v>394</v>
      </c>
      <c r="M37" s="303">
        <v>0</v>
      </c>
    </row>
    <row r="38" spans="1:16" ht="33.75" customHeight="1" x14ac:dyDescent="0.2">
      <c r="A38" s="817"/>
      <c r="B38" s="818"/>
      <c r="C38" s="818"/>
      <c r="D38" s="818"/>
      <c r="E38" s="818"/>
      <c r="F38" s="818"/>
      <c r="G38" s="818"/>
      <c r="H38" s="818"/>
      <c r="I38" s="818"/>
      <c r="J38" s="819"/>
      <c r="K38" s="857"/>
      <c r="L38" s="858"/>
      <c r="M38" s="859"/>
      <c r="P38" s="268"/>
    </row>
    <row r="40" spans="1:16" x14ac:dyDescent="0.2">
      <c r="A40" t="s">
        <v>419</v>
      </c>
    </row>
  </sheetData>
  <mergeCells count="93">
    <mergeCell ref="G24:I24"/>
    <mergeCell ref="K38:M38"/>
    <mergeCell ref="A37:F37"/>
    <mergeCell ref="G37:I37"/>
    <mergeCell ref="A38:J38"/>
    <mergeCell ref="K36:M36"/>
    <mergeCell ref="A28:M28"/>
    <mergeCell ref="A29:B31"/>
    <mergeCell ref="C29:C31"/>
    <mergeCell ref="D29:J29"/>
    <mergeCell ref="K29:L31"/>
    <mergeCell ref="M29:M31"/>
    <mergeCell ref="D30:F30"/>
    <mergeCell ref="A34:A35"/>
    <mergeCell ref="B34:B35"/>
    <mergeCell ref="C34:C35"/>
    <mergeCell ref="A36:C36"/>
    <mergeCell ref="D36:J36"/>
    <mergeCell ref="J34:J35"/>
    <mergeCell ref="F34:F35"/>
    <mergeCell ref="G34:G35"/>
    <mergeCell ref="I34:I35"/>
    <mergeCell ref="D34:D35"/>
    <mergeCell ref="E34:E35"/>
    <mergeCell ref="H34:H35"/>
    <mergeCell ref="G30:I30"/>
    <mergeCell ref="J30:J31"/>
    <mergeCell ref="D31:F31"/>
    <mergeCell ref="G31:I31"/>
    <mergeCell ref="G33:I33"/>
    <mergeCell ref="G32:I32"/>
    <mergeCell ref="N34:N35"/>
    <mergeCell ref="N21:N22"/>
    <mergeCell ref="N29:N31"/>
    <mergeCell ref="A23:C23"/>
    <mergeCell ref="A18:B20"/>
    <mergeCell ref="C18:C20"/>
    <mergeCell ref="G25:I25"/>
    <mergeCell ref="B21:B22"/>
    <mergeCell ref="D19:F19"/>
    <mergeCell ref="A26:J26"/>
    <mergeCell ref="A24:F24"/>
    <mergeCell ref="D23:J23"/>
    <mergeCell ref="A21:A22"/>
    <mergeCell ref="A25:F25"/>
    <mergeCell ref="J19:J20"/>
    <mergeCell ref="G19:I19"/>
    <mergeCell ref="K25:M26"/>
    <mergeCell ref="K18:L20"/>
    <mergeCell ref="M18:M20"/>
    <mergeCell ref="A17:M17"/>
    <mergeCell ref="A9:A10"/>
    <mergeCell ref="B9:B10"/>
    <mergeCell ref="G11:I12"/>
    <mergeCell ref="D18:J18"/>
    <mergeCell ref="G14:I14"/>
    <mergeCell ref="A15:J15"/>
    <mergeCell ref="A14:F14"/>
    <mergeCell ref="G13:I13"/>
    <mergeCell ref="A13:F13"/>
    <mergeCell ref="C21:C22"/>
    <mergeCell ref="K23:M23"/>
    <mergeCell ref="K14:M15"/>
    <mergeCell ref="A2:M2"/>
    <mergeCell ref="A11:A12"/>
    <mergeCell ref="B11:B12"/>
    <mergeCell ref="D3:J3"/>
    <mergeCell ref="C3:C5"/>
    <mergeCell ref="J4:J5"/>
    <mergeCell ref="M3:M5"/>
    <mergeCell ref="C9:C10"/>
    <mergeCell ref="C11:C12"/>
    <mergeCell ref="B7:B8"/>
    <mergeCell ref="C7:C8"/>
    <mergeCell ref="D5:F5"/>
    <mergeCell ref="G4:I4"/>
    <mergeCell ref="G5:I5"/>
    <mergeCell ref="A3:B5"/>
    <mergeCell ref="D4:F4"/>
    <mergeCell ref="N3:N5"/>
    <mergeCell ref="N7:N8"/>
    <mergeCell ref="K12:M12"/>
    <mergeCell ref="N9:N10"/>
    <mergeCell ref="N11:N12"/>
    <mergeCell ref="K3:L5"/>
    <mergeCell ref="G6:I6"/>
    <mergeCell ref="A7:A8"/>
    <mergeCell ref="G7:I8"/>
    <mergeCell ref="N18:N20"/>
    <mergeCell ref="M7:M8"/>
    <mergeCell ref="L7:L8"/>
    <mergeCell ref="D20:F20"/>
    <mergeCell ref="G20:I20"/>
  </mergeCells>
  <phoneticPr fontId="5"/>
  <pageMargins left="0.23622047244094491" right="0.23622047244094491" top="0.74803149606299213" bottom="0.74803149606299213" header="0.31496062992125984" footer="0.31496062992125984"/>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M24"/>
  <sheetViews>
    <sheetView view="pageBreakPreview" zoomScaleNormal="100" zoomScaleSheetLayoutView="100" workbookViewId="0">
      <selection activeCell="A17" sqref="A17"/>
    </sheetView>
  </sheetViews>
  <sheetFormatPr defaultColWidth="9" defaultRowHeight="47.25" customHeight="1" x14ac:dyDescent="0.15"/>
  <cols>
    <col min="1" max="1" width="3.33203125" style="47" customWidth="1"/>
    <col min="2" max="2" width="20.33203125" style="27" customWidth="1"/>
    <col min="3" max="3" width="3.33203125" style="47" customWidth="1"/>
    <col min="4" max="4" width="16.33203125" style="47" customWidth="1"/>
    <col min="5" max="5" width="16.33203125" style="27" customWidth="1"/>
    <col min="6" max="6" width="16.33203125" style="48" customWidth="1"/>
    <col min="7" max="8" width="11.21875" style="27" customWidth="1"/>
    <col min="9" max="9" width="71" style="152" customWidth="1"/>
    <col min="10" max="15" width="2.77734375" style="27" customWidth="1"/>
    <col min="16" max="16" width="9.21875" style="27" customWidth="1"/>
    <col min="17" max="24" width="2.77734375" style="27" customWidth="1"/>
    <col min="25" max="37" width="7.33203125" style="27" customWidth="1"/>
    <col min="38" max="16384" width="9" style="27"/>
  </cols>
  <sheetData>
    <row r="1" spans="1:39" ht="16.5" customHeight="1" x14ac:dyDescent="0.15">
      <c r="A1" s="199" t="s">
        <v>420</v>
      </c>
      <c r="G1" s="49"/>
      <c r="H1" s="49"/>
      <c r="I1" s="149"/>
      <c r="AD1" s="27" t="s">
        <v>421</v>
      </c>
      <c r="AF1" s="27">
        <v>0</v>
      </c>
      <c r="AH1" s="27" t="s">
        <v>422</v>
      </c>
      <c r="AI1" s="27">
        <v>10</v>
      </c>
    </row>
    <row r="2" spans="1:39" ht="19.2" x14ac:dyDescent="0.15">
      <c r="A2" s="861" t="s">
        <v>423</v>
      </c>
      <c r="B2" s="862"/>
      <c r="C2" s="862"/>
      <c r="D2" s="862"/>
      <c r="E2" s="862"/>
      <c r="F2" s="862"/>
      <c r="G2" s="862"/>
      <c r="H2" s="862"/>
      <c r="I2" s="149"/>
      <c r="AE2" s="27" t="s">
        <v>287</v>
      </c>
      <c r="AF2" s="27">
        <v>1</v>
      </c>
      <c r="AH2" s="27" t="s">
        <v>424</v>
      </c>
      <c r="AI2" s="27">
        <v>7</v>
      </c>
    </row>
    <row r="3" spans="1:39" ht="16.5" customHeight="1" x14ac:dyDescent="0.2">
      <c r="A3" s="48" t="s">
        <v>425</v>
      </c>
      <c r="C3" s="50"/>
      <c r="E3" s="50"/>
      <c r="F3" s="51"/>
      <c r="G3" s="50"/>
      <c r="I3" s="149"/>
      <c r="AE3" s="27" t="s">
        <v>426</v>
      </c>
      <c r="AF3" s="27">
        <v>1</v>
      </c>
    </row>
    <row r="4" spans="1:39" ht="16.5" customHeight="1" x14ac:dyDescent="0.15">
      <c r="G4" s="95"/>
      <c r="H4" s="52" t="s">
        <v>427</v>
      </c>
      <c r="I4" s="149"/>
      <c r="AD4" s="27" t="s">
        <v>428</v>
      </c>
      <c r="AE4" s="27" t="s">
        <v>294</v>
      </c>
      <c r="AF4" s="27">
        <v>1</v>
      </c>
    </row>
    <row r="5" spans="1:39" ht="16.5" customHeight="1" x14ac:dyDescent="0.2">
      <c r="A5" s="53"/>
      <c r="B5" s="54"/>
      <c r="C5" s="863" t="s">
        <v>290</v>
      </c>
      <c r="D5" s="866" t="s">
        <v>429</v>
      </c>
      <c r="E5" s="867"/>
      <c r="F5" s="867"/>
      <c r="G5" s="868"/>
      <c r="H5" s="869"/>
      <c r="I5" s="870" t="s">
        <v>280</v>
      </c>
      <c r="AD5" s="27" t="s">
        <v>430</v>
      </c>
      <c r="AE5" s="27" t="s">
        <v>299</v>
      </c>
      <c r="AF5" s="27">
        <v>2</v>
      </c>
    </row>
    <row r="6" spans="1:39" ht="16.5" customHeight="1" x14ac:dyDescent="0.15">
      <c r="A6" s="55"/>
      <c r="B6" s="56" t="s">
        <v>431</v>
      </c>
      <c r="C6" s="864"/>
      <c r="D6" s="96" t="s">
        <v>286</v>
      </c>
      <c r="E6" s="97" t="s">
        <v>288</v>
      </c>
      <c r="F6" s="98" t="s">
        <v>432</v>
      </c>
      <c r="G6" s="873" t="s">
        <v>290</v>
      </c>
      <c r="H6" s="875" t="s">
        <v>433</v>
      </c>
      <c r="I6" s="871"/>
      <c r="AD6" s="27" t="s">
        <v>432</v>
      </c>
      <c r="AE6" s="27" t="s">
        <v>305</v>
      </c>
      <c r="AF6" s="27">
        <v>3</v>
      </c>
    </row>
    <row r="7" spans="1:39" ht="16.5" customHeight="1" x14ac:dyDescent="0.15">
      <c r="A7" s="57"/>
      <c r="B7" s="58"/>
      <c r="C7" s="865"/>
      <c r="D7" s="59" t="s">
        <v>291</v>
      </c>
      <c r="E7" s="60" t="s">
        <v>373</v>
      </c>
      <c r="F7" s="61" t="s">
        <v>434</v>
      </c>
      <c r="G7" s="874"/>
      <c r="H7" s="720"/>
      <c r="I7" s="872"/>
    </row>
    <row r="8" spans="1:39" ht="36.75" customHeight="1" x14ac:dyDescent="0.2">
      <c r="A8" s="68" t="s">
        <v>435</v>
      </c>
      <c r="B8" s="75" t="s">
        <v>436</v>
      </c>
      <c r="C8" s="78">
        <v>1</v>
      </c>
      <c r="D8" s="68" t="s">
        <v>437</v>
      </c>
      <c r="E8" s="384" t="s">
        <v>438</v>
      </c>
      <c r="F8" s="385" t="s">
        <v>439</v>
      </c>
      <c r="G8" s="289"/>
      <c r="H8" s="234" t="str">
        <f>IF(G8="","",$C8*P8)</f>
        <v/>
      </c>
      <c r="I8" s="154"/>
      <c r="P8" s="7" t="e">
        <f>VLOOKUP(G8,$AD$1:$AF$7,3,FALSE)</f>
        <v>#N/A</v>
      </c>
      <c r="AA8" s="27" t="e">
        <f>VLOOKUP(G8,$AD$1:$AF$6,3,FALSE)</f>
        <v>#N/A</v>
      </c>
      <c r="AK8" s="6" t="s">
        <v>440</v>
      </c>
      <c r="AL8" s="8"/>
      <c r="AM8" s="6">
        <v>0</v>
      </c>
    </row>
    <row r="9" spans="1:39" ht="36.75" customHeight="1" x14ac:dyDescent="0.15">
      <c r="A9" s="32" t="s">
        <v>441</v>
      </c>
      <c r="B9" s="28" t="s">
        <v>135</v>
      </c>
      <c r="C9" s="29">
        <v>2</v>
      </c>
      <c r="D9" s="32" t="s">
        <v>442</v>
      </c>
      <c r="E9" s="386" t="s">
        <v>443</v>
      </c>
      <c r="F9" s="387" t="s">
        <v>444</v>
      </c>
      <c r="G9" s="290"/>
      <c r="H9" s="144" t="str">
        <f>IF(G9="","",$C9*P9)</f>
        <v/>
      </c>
      <c r="I9" s="154"/>
      <c r="P9" s="7" t="e">
        <f t="shared" ref="P9:P16" si="0">VLOOKUP(G9,$AD$1:$AF$7,3,FALSE)</f>
        <v>#N/A</v>
      </c>
      <c r="AA9" s="27" t="e">
        <f>VLOOKUP(G9,$AD$1:$AF$6,3,FALSE)</f>
        <v>#N/A</v>
      </c>
      <c r="AK9" s="6"/>
      <c r="AL9" s="6"/>
      <c r="AM9" s="6"/>
    </row>
    <row r="10" spans="1:39" ht="36.75" customHeight="1" x14ac:dyDescent="0.15">
      <c r="A10" s="32" t="s">
        <v>445</v>
      </c>
      <c r="B10" s="28" t="s">
        <v>446</v>
      </c>
      <c r="C10" s="29">
        <v>5</v>
      </c>
      <c r="D10" s="32" t="s">
        <v>447</v>
      </c>
      <c r="E10" s="388"/>
      <c r="F10" s="389"/>
      <c r="G10" s="291"/>
      <c r="H10" s="144"/>
      <c r="I10" s="380"/>
      <c r="P10" s="7" t="e">
        <f t="shared" si="0"/>
        <v>#N/A</v>
      </c>
      <c r="AA10" s="27" t="e">
        <f>VLOOKUP(G10,$AD$1:$AF$6,3,FALSE)</f>
        <v>#N/A</v>
      </c>
      <c r="AK10" s="6" t="s">
        <v>286</v>
      </c>
      <c r="AL10" s="6" t="s">
        <v>287</v>
      </c>
      <c r="AM10" s="6">
        <v>1</v>
      </c>
    </row>
    <row r="11" spans="1:39" ht="117.6" customHeight="1" x14ac:dyDescent="0.15">
      <c r="A11" s="32" t="s">
        <v>448</v>
      </c>
      <c r="B11" s="28" t="s">
        <v>139</v>
      </c>
      <c r="C11" s="29">
        <v>3</v>
      </c>
      <c r="D11" s="32" t="s">
        <v>326</v>
      </c>
      <c r="E11" s="386" t="s">
        <v>327</v>
      </c>
      <c r="F11" s="390" t="s">
        <v>449</v>
      </c>
      <c r="G11" s="290"/>
      <c r="H11" s="144" t="str">
        <f t="shared" ref="H11:H17" si="1">IF(G11="","",$C11*P11)</f>
        <v/>
      </c>
      <c r="I11" s="381"/>
      <c r="P11" s="7" t="e">
        <f t="shared" si="0"/>
        <v>#N/A</v>
      </c>
      <c r="AA11" s="27">
        <f>IF(G11=0,0,IF(G11&lt;=4,3,IF(G11&lt;=24,6,IF(G11&lt;=49,9,IF(G11&lt;75,18,IF(G11&lt;100,27,IF(G11&lt;125,36,IF(G11&lt;150,51,45))))))))</f>
        <v>0</v>
      </c>
      <c r="AK11" s="6" t="s">
        <v>286</v>
      </c>
      <c r="AL11" s="6" t="s">
        <v>174</v>
      </c>
      <c r="AM11" s="6">
        <v>1</v>
      </c>
    </row>
    <row r="12" spans="1:39" ht="85.5" customHeight="1" x14ac:dyDescent="0.15">
      <c r="A12" s="32" t="s">
        <v>450</v>
      </c>
      <c r="B12" s="28" t="s">
        <v>451</v>
      </c>
      <c r="C12" s="29">
        <v>1</v>
      </c>
      <c r="D12" s="32" t="s">
        <v>452</v>
      </c>
      <c r="E12" s="391" t="s">
        <v>453</v>
      </c>
      <c r="F12" s="392" t="s">
        <v>454</v>
      </c>
      <c r="G12" s="290"/>
      <c r="H12" s="144" t="str">
        <f t="shared" si="1"/>
        <v/>
      </c>
      <c r="I12" s="381"/>
      <c r="P12" s="7" t="e">
        <f t="shared" si="0"/>
        <v>#N/A</v>
      </c>
      <c r="AA12" s="27" t="e">
        <f t="shared" ref="AA12:AA17" si="2">VLOOKUP(G12,$AD$1:$AF$6,3,FALSE)</f>
        <v>#N/A</v>
      </c>
      <c r="AK12" s="6" t="s">
        <v>286</v>
      </c>
      <c r="AL12" s="6" t="s">
        <v>294</v>
      </c>
      <c r="AM12" s="6">
        <v>1</v>
      </c>
    </row>
    <row r="13" spans="1:39" ht="36.75" customHeight="1" x14ac:dyDescent="0.15">
      <c r="A13" s="32" t="s">
        <v>455</v>
      </c>
      <c r="B13" s="76" t="s">
        <v>456</v>
      </c>
      <c r="C13" s="29">
        <v>1</v>
      </c>
      <c r="D13" s="32" t="s">
        <v>457</v>
      </c>
      <c r="E13" s="391" t="s">
        <v>458</v>
      </c>
      <c r="F13" s="387" t="s">
        <v>459</v>
      </c>
      <c r="G13" s="290"/>
      <c r="H13" s="144" t="str">
        <f t="shared" si="1"/>
        <v/>
      </c>
      <c r="I13" s="273"/>
      <c r="P13" s="7" t="e">
        <f t="shared" si="0"/>
        <v>#N/A</v>
      </c>
      <c r="AA13" s="27" t="e">
        <f t="shared" si="2"/>
        <v>#N/A</v>
      </c>
      <c r="AK13" s="6" t="s">
        <v>288</v>
      </c>
      <c r="AL13" s="6" t="s">
        <v>299</v>
      </c>
      <c r="AM13" s="6">
        <v>3</v>
      </c>
    </row>
    <row r="14" spans="1:39" ht="36.75" customHeight="1" x14ac:dyDescent="0.15">
      <c r="A14" s="32" t="s">
        <v>460</v>
      </c>
      <c r="B14" s="74" t="s">
        <v>461</v>
      </c>
      <c r="C14" s="29">
        <v>5</v>
      </c>
      <c r="D14" s="393"/>
      <c r="E14" s="386" t="s">
        <v>462</v>
      </c>
      <c r="F14" s="387" t="s">
        <v>463</v>
      </c>
      <c r="G14" s="290"/>
      <c r="H14" s="144" t="str">
        <f t="shared" si="1"/>
        <v/>
      </c>
      <c r="I14" s="154"/>
      <c r="P14" s="7" t="e">
        <f t="shared" si="0"/>
        <v>#N/A</v>
      </c>
      <c r="AA14" s="27" t="e">
        <f t="shared" si="2"/>
        <v>#N/A</v>
      </c>
      <c r="AK14" s="6" t="s">
        <v>289</v>
      </c>
      <c r="AL14" s="6" t="s">
        <v>305</v>
      </c>
      <c r="AM14" s="6">
        <v>5</v>
      </c>
    </row>
    <row r="15" spans="1:39" ht="36.75" customHeight="1" x14ac:dyDescent="0.15">
      <c r="A15" s="32" t="s">
        <v>464</v>
      </c>
      <c r="B15" s="99" t="s">
        <v>465</v>
      </c>
      <c r="C15" s="29">
        <v>2</v>
      </c>
      <c r="D15" s="32" t="s">
        <v>466</v>
      </c>
      <c r="E15" s="386" t="s">
        <v>467</v>
      </c>
      <c r="F15" s="392" t="s">
        <v>468</v>
      </c>
      <c r="G15" s="372"/>
      <c r="H15" s="144" t="str">
        <f t="shared" si="1"/>
        <v/>
      </c>
      <c r="I15" s="153"/>
      <c r="P15" s="7" t="e">
        <f t="shared" si="0"/>
        <v>#N/A</v>
      </c>
      <c r="AA15" s="62" t="e">
        <f t="shared" si="2"/>
        <v>#N/A</v>
      </c>
    </row>
    <row r="16" spans="1:39" ht="36.75" customHeight="1" x14ac:dyDescent="0.15">
      <c r="A16" s="32" t="s">
        <v>500</v>
      </c>
      <c r="B16" s="99" t="s">
        <v>469</v>
      </c>
      <c r="C16" s="29">
        <v>1</v>
      </c>
      <c r="D16" s="394" t="s">
        <v>470</v>
      </c>
      <c r="E16" s="391" t="s">
        <v>471</v>
      </c>
      <c r="F16" s="395" t="s">
        <v>472</v>
      </c>
      <c r="G16" s="290"/>
      <c r="H16" s="144" t="str">
        <f t="shared" si="1"/>
        <v/>
      </c>
      <c r="I16" s="382"/>
      <c r="P16" s="7" t="e">
        <f t="shared" si="0"/>
        <v>#N/A</v>
      </c>
      <c r="AA16" s="62" t="e">
        <f t="shared" si="2"/>
        <v>#N/A</v>
      </c>
    </row>
    <row r="17" spans="1:27" ht="36.75" customHeight="1" x14ac:dyDescent="0.15">
      <c r="A17" s="32" t="s">
        <v>153</v>
      </c>
      <c r="B17" s="77" t="s">
        <v>473</v>
      </c>
      <c r="C17" s="29">
        <v>1</v>
      </c>
      <c r="D17" s="396">
        <v>1</v>
      </c>
      <c r="E17" s="397">
        <v>2</v>
      </c>
      <c r="F17" s="398" t="s">
        <v>474</v>
      </c>
      <c r="G17" s="290"/>
      <c r="H17" s="144" t="str">
        <f t="shared" si="1"/>
        <v/>
      </c>
      <c r="I17" s="153"/>
      <c r="P17" s="7" t="e">
        <f>VLOOKUP(G17,$AD$1:$AF$7,3,FALSE)</f>
        <v>#N/A</v>
      </c>
      <c r="AA17" s="27" t="e">
        <f t="shared" si="2"/>
        <v>#N/A</v>
      </c>
    </row>
    <row r="18" spans="1:27" ht="36.75" customHeight="1" x14ac:dyDescent="0.15">
      <c r="A18" s="32" t="s">
        <v>475</v>
      </c>
      <c r="B18" s="73" t="s">
        <v>476</v>
      </c>
      <c r="C18" s="29">
        <v>1</v>
      </c>
      <c r="D18" s="399" t="s">
        <v>477</v>
      </c>
      <c r="E18" s="400"/>
      <c r="F18" s="401"/>
      <c r="G18" s="292"/>
      <c r="H18" s="144" t="str">
        <f>IF(G18="","",G18)</f>
        <v/>
      </c>
      <c r="I18" s="382"/>
      <c r="AA18" s="27">
        <v>0</v>
      </c>
    </row>
    <row r="19" spans="1:27" ht="36.75" customHeight="1" x14ac:dyDescent="0.15">
      <c r="A19" s="32" t="s">
        <v>478</v>
      </c>
      <c r="B19" s="73" t="s">
        <v>160</v>
      </c>
      <c r="C19" s="29">
        <v>1</v>
      </c>
      <c r="D19" s="402" t="s">
        <v>479</v>
      </c>
      <c r="E19" s="386" t="s">
        <v>480</v>
      </c>
      <c r="F19" s="403"/>
      <c r="G19" s="290"/>
      <c r="H19" s="144" t="str">
        <f>IF(G19="","",$C19*P19)</f>
        <v/>
      </c>
      <c r="I19" s="382"/>
      <c r="P19" s="7" t="e">
        <f>VLOOKUP(G19,$AD$1:$AF$7,3,FALSE)</f>
        <v>#N/A</v>
      </c>
      <c r="AA19" s="27" t="e">
        <f>VLOOKUP(G19,$AD$1:$AF$6,3,FALSE)</f>
        <v>#N/A</v>
      </c>
    </row>
    <row r="20" spans="1:27" ht="36.75" customHeight="1" x14ac:dyDescent="0.15">
      <c r="A20" s="32" t="s">
        <v>481</v>
      </c>
      <c r="B20" s="74" t="s">
        <v>482</v>
      </c>
      <c r="C20" s="29">
        <v>1</v>
      </c>
      <c r="D20" s="79" t="s">
        <v>477</v>
      </c>
      <c r="E20" s="80"/>
      <c r="F20" s="63"/>
      <c r="G20" s="292"/>
      <c r="H20" s="100">
        <v>0</v>
      </c>
      <c r="I20" s="382"/>
      <c r="AA20" s="62"/>
    </row>
    <row r="21" spans="1:27" ht="16.5" customHeight="1" x14ac:dyDescent="0.2">
      <c r="A21" s="64" t="s">
        <v>393</v>
      </c>
      <c r="B21" s="65"/>
      <c r="C21" s="65"/>
      <c r="D21" s="66"/>
      <c r="E21" s="66"/>
      <c r="F21" s="66"/>
      <c r="G21" s="67"/>
      <c r="H21" s="239">
        <f>SUM(H8:H20)</f>
        <v>0</v>
      </c>
      <c r="I21" s="383"/>
    </row>
    <row r="22" spans="1:27" s="72" customFormat="1" ht="16.5" customHeight="1" x14ac:dyDescent="0.2">
      <c r="A22" s="70"/>
      <c r="B22" s="69" t="s">
        <v>483</v>
      </c>
      <c r="C22" s="70"/>
      <c r="D22" s="70"/>
      <c r="E22" s="70"/>
      <c r="F22" s="70"/>
      <c r="G22" s="70"/>
      <c r="H22" s="71"/>
      <c r="I22" s="150"/>
    </row>
    <row r="23" spans="1:27" ht="16.5" customHeight="1" x14ac:dyDescent="0.15">
      <c r="A23" s="860" t="s">
        <v>484</v>
      </c>
      <c r="B23" s="860"/>
      <c r="C23" s="860"/>
      <c r="D23" s="860"/>
      <c r="E23" s="860"/>
      <c r="F23" s="860"/>
      <c r="G23" s="860"/>
      <c r="H23" s="860"/>
      <c r="I23" s="151"/>
      <c r="AA23" s="27">
        <f>30*12</f>
        <v>360</v>
      </c>
    </row>
    <row r="24" spans="1:27" ht="47.25" customHeight="1" x14ac:dyDescent="0.15">
      <c r="E24" s="47"/>
      <c r="F24" s="47"/>
      <c r="G24" s="47"/>
      <c r="H24" s="47"/>
    </row>
  </sheetData>
  <sheetProtection selectLockedCells="1"/>
  <mergeCells count="7">
    <mergeCell ref="A23:H23"/>
    <mergeCell ref="A2:H2"/>
    <mergeCell ref="C5:C7"/>
    <mergeCell ref="D5:H5"/>
    <mergeCell ref="I5:I7"/>
    <mergeCell ref="G6:G7"/>
    <mergeCell ref="H6:H7"/>
  </mergeCells>
  <phoneticPr fontId="5"/>
  <dataValidations count="4">
    <dataValidation type="list" allowBlank="1" showInputMessage="1" showErrorMessage="1" sqref="G14" xr:uid="{00000000-0002-0000-0800-000000000000}">
      <formula1>"なし, Ⅱ,Ⅲ"</formula1>
    </dataValidation>
    <dataValidation type="list" allowBlank="1" showInputMessage="1" showErrorMessage="1" sqref="G10" xr:uid="{00000000-0002-0000-0800-000001000000}">
      <formula1>"なし,Ⅰ"</formula1>
    </dataValidation>
    <dataValidation type="list" allowBlank="1" showInputMessage="1" showErrorMessage="1" sqref="G19" xr:uid="{00000000-0002-0000-0800-000002000000}">
      <formula1>"なし,Ⅰ,Ⅱ"</formula1>
    </dataValidation>
    <dataValidation type="list" allowBlank="1" showInputMessage="1" showErrorMessage="1" sqref="G8:G9 G11:G13 G15:G17" xr:uid="{00000000-0002-0000-0800-000003000000}">
      <formula1>"Ⅰ,Ⅱ,Ⅲ"</formula1>
    </dataValidation>
  </dataValidations>
  <pageMargins left="0.23622047244094491" right="0.23622047244094491"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a17c6c-4dc8-4bff-974b-47c1d3f81e0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EB546664181B40ADB054D34E32D666" ma:contentTypeVersion="14" ma:contentTypeDescription="Create a new document." ma:contentTypeScope="" ma:versionID="905bebe8d9b9629a25d865e06fdffabe">
  <xsd:schema xmlns:xsd="http://www.w3.org/2001/XMLSchema" xmlns:xs="http://www.w3.org/2001/XMLSchema" xmlns:p="http://schemas.microsoft.com/office/2006/metadata/properties" xmlns:ns2="79a17c6c-4dc8-4bff-974b-47c1d3f81e03" xmlns:ns3="9fffa60e-a122-4003-8e33-572403567b3f" targetNamespace="http://schemas.microsoft.com/office/2006/metadata/properties" ma:root="true" ma:fieldsID="902d5a5bd8600481507b0722320755ea" ns2:_="" ns3:_="">
    <xsd:import namespace="79a17c6c-4dc8-4bff-974b-47c1d3f81e03"/>
    <xsd:import namespace="9fffa60e-a122-4003-8e33-572403567b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17c6c-4dc8-4bff-974b-47c1d3f81e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003d8f8-0131-4872-956d-282be94aac3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fa60e-a122-4003-8e33-572403567b3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7F52A-5497-4B79-93E3-0896ED399EF2}">
  <ds:schemaRefs>
    <ds:schemaRef ds:uri="http://schemas.microsoft.com/office/2006/metadata/properties"/>
    <ds:schemaRef ds:uri="http://schemas.microsoft.com/office/infopath/2007/PartnerControls"/>
    <ds:schemaRef ds:uri="79a17c6c-4dc8-4bff-974b-47c1d3f81e03"/>
  </ds:schemaRefs>
</ds:datastoreItem>
</file>

<file path=customXml/itemProps2.xml><?xml version="1.0" encoding="utf-8"?>
<ds:datastoreItem xmlns:ds="http://schemas.openxmlformats.org/officeDocument/2006/customXml" ds:itemID="{D6FB1A6F-1468-4A22-88A6-A37AE94C4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17c6c-4dc8-4bff-974b-47c1d3f81e03"/>
    <ds:schemaRef ds:uri="9fffa60e-a122-4003-8e33-572403567b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608D5E-1D19-4A34-8D36-E4A1DAC05A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【参考1】医薬品（治験等）に係る経費算出基準</vt:lpstr>
      <vt:lpstr>【参考2】症例費算出方法について</vt:lpstr>
      <vt:lpstr>【参考3】臨床試験研究費ポイント算出表の解説</vt:lpstr>
      <vt:lpstr>【参考4】治験薬管理経費ポイント算出表の解説</vt:lpstr>
      <vt:lpstr>【付録】臨床試験研究費算定明細書【初回】</vt:lpstr>
      <vt:lpstr>【付録】臨床試験研究費算定明細書【2年度目以降】</vt:lpstr>
      <vt:lpstr>【別紙1】臨床試験研究経費ポイント算出表</vt:lpstr>
      <vt:lpstr>【別紙2】検査・放射線・看護・CRCポイント表</vt:lpstr>
      <vt:lpstr>【別紙3】治験薬管理経費ポイント算出表 </vt:lpstr>
      <vt:lpstr>'【参考1】医薬品（治験等）に係る経費算出基準'!Print_Area</vt:lpstr>
      <vt:lpstr>【付録】臨床試験研究費算定明細書【2年度目以降】!Print_Area</vt:lpstr>
      <vt:lpstr>【付録】臨床試験研究費算定明細書【初回】!Print_Area</vt:lpstr>
      <vt:lpstr>【別紙1】臨床試験研究経費ポイント算出表!Print_Area</vt:lpstr>
      <vt:lpstr>【別紙2】検査・放射線・看護・CRCポイント表!Print_Area</vt:lpstr>
      <vt:lpstr>'【別紙3】治験薬管理経費ポイント算出表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弘明</dc:creator>
  <cp:lastModifiedBy>Hirayama</cp:lastModifiedBy>
  <cp:lastPrinted>2026-01-08T01:05:21Z</cp:lastPrinted>
  <dcterms:created xsi:type="dcterms:W3CDTF">2025-06-24T00:32:55Z</dcterms:created>
  <dcterms:modified xsi:type="dcterms:W3CDTF">2026-01-08T01:07:12Z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0x010100E0EB546664181B40ADB054D34E32D666</vt:lpwstr>
  </property>
</Properties>
</file>